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1"/>
  <workbookPr/>
  <mc:AlternateContent xmlns:mc="http://schemas.openxmlformats.org/markup-compatibility/2006">
    <mc:Choice Requires="x15">
      <x15ac:absPath xmlns:x15ac="http://schemas.microsoft.com/office/spreadsheetml/2010/11/ac" url="/Users/tomp/Dropbox/pickel.io/Blog/Pages/Portfolio Management/"/>
    </mc:Choice>
  </mc:AlternateContent>
  <xr:revisionPtr revIDLastSave="0" documentId="13_ncr:1_{A2502104-9F40-0642-AEC6-DA35B6A9C64D}" xr6:coauthVersionLast="47" xr6:coauthVersionMax="47" xr10:uidLastSave="{00000000-0000-0000-0000-000000000000}"/>
  <bookViews>
    <workbookView xWindow="0" yWindow="500" windowWidth="38400" windowHeight="21100" xr2:uid="{2DDAADA0-C463-A14D-9635-7D4B22EB9274}"/>
  </bookViews>
  <sheets>
    <sheet name="Risk Parity Portfolio" sheetId="1" r:id="rId1"/>
  </sheets>
  <definedNames>
    <definedName name="solver_adj" localSheetId="0" hidden="1">'Risk Parity Portfolio'!$C$5:$C$9</definedName>
    <definedName name="solver_cvg" localSheetId="0" hidden="1">0.0001</definedName>
    <definedName name="solver_drv" localSheetId="0" hidden="1">1</definedName>
    <definedName name="solver_eng" localSheetId="0" hidden="1">1</definedName>
    <definedName name="solver_itr" localSheetId="0" hidden="1">2147483647</definedName>
    <definedName name="solver_lhs1" localSheetId="0" hidden="1">'Risk Parity Portfolio'!$C$10</definedName>
    <definedName name="solver_lhs2" localSheetId="0" hidden="1">'Risk Parity Portfolio'!$C$5</definedName>
    <definedName name="solver_lhs3" localSheetId="0" hidden="1">'Risk Parity Portfolio'!$C$6</definedName>
    <definedName name="solver_lhs4" localSheetId="0" hidden="1">'Risk Parity Portfolio'!$C$7</definedName>
    <definedName name="solver_lhs5" localSheetId="0" hidden="1">'Risk Parity Portfolio'!$C$8</definedName>
    <definedName name="solver_lhs6" localSheetId="0" hidden="1">'Risk Parity Portfolio'!$C$9</definedName>
    <definedName name="solver_lin" localSheetId="0" hidden="1">2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od" localSheetId="0" hidden="1">2147483647</definedName>
    <definedName name="solver_num" localSheetId="0" hidden="1">6</definedName>
    <definedName name="solver_opt" localSheetId="0" hidden="1">'Risk Parity Portfolio'!$G$10</definedName>
    <definedName name="solver_pre" localSheetId="0" hidden="1">0.000001</definedName>
    <definedName name="solver_rbv" localSheetId="0" hidden="1">1</definedName>
    <definedName name="solver_rel1" localSheetId="0" hidden="1">2</definedName>
    <definedName name="solver_rel2" localSheetId="0" hidden="1">3</definedName>
    <definedName name="solver_rel3" localSheetId="0" hidden="1">3</definedName>
    <definedName name="solver_rel4" localSheetId="0" hidden="1">3</definedName>
    <definedName name="solver_rel5" localSheetId="0" hidden="1">3</definedName>
    <definedName name="solver_rel6" localSheetId="0" hidden="1">3</definedName>
    <definedName name="solver_rhs1" localSheetId="0" hidden="1">1</definedName>
    <definedName name="solver_rhs2" localSheetId="0" hidden="1">0</definedName>
    <definedName name="solver_rhs3" localSheetId="0" hidden="1">0</definedName>
    <definedName name="solver_rhs4" localSheetId="0" hidden="1">0</definedName>
    <definedName name="solver_rhs5" localSheetId="0" hidden="1">0</definedName>
    <definedName name="solver_rhs6" localSheetId="0" hidden="1">0</definedName>
    <definedName name="solver_rlx" localSheetId="0" hidden="1">1</definedName>
    <definedName name="solver_rsd" localSheetId="0" hidden="1">0</definedName>
    <definedName name="solver_scl" localSheetId="0" hidden="1">2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2</definedName>
    <definedName name="solver_val" localSheetId="0" hidden="1">0</definedName>
    <definedName name="solver_ver" localSheetId="0" hidden="1">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1" l="1"/>
  <c r="B8" i="1"/>
  <c r="B7" i="1"/>
  <c r="B6" i="1"/>
  <c r="B5" i="1"/>
  <c r="F22" i="1"/>
  <c r="E22" i="1"/>
  <c r="D22" i="1"/>
  <c r="C22" i="1"/>
  <c r="B22" i="1"/>
  <c r="F21" i="1"/>
  <c r="E21" i="1"/>
  <c r="D21" i="1"/>
  <c r="C21" i="1"/>
  <c r="B21" i="1"/>
  <c r="F20" i="1"/>
  <c r="E20" i="1"/>
  <c r="D20" i="1"/>
  <c r="C20" i="1"/>
  <c r="B20" i="1"/>
  <c r="F19" i="1"/>
  <c r="E19" i="1"/>
  <c r="D19" i="1"/>
  <c r="C19" i="1"/>
  <c r="B19" i="1"/>
  <c r="F18" i="1"/>
  <c r="E18" i="1"/>
  <c r="D18" i="1"/>
  <c r="C18" i="1"/>
  <c r="B18" i="1"/>
  <c r="C10" i="1"/>
  <c r="C12" i="1" s="1"/>
  <c r="K19" i="1"/>
  <c r="K20" i="1"/>
  <c r="K21" i="1"/>
  <c r="K22" i="1"/>
  <c r="K18" i="1"/>
  <c r="C11" i="1"/>
  <c r="J23" i="1"/>
  <c r="I23" i="1"/>
  <c r="B11" i="1" l="1"/>
  <c r="J4" i="1" a="1"/>
  <c r="J4" i="1" s="1"/>
  <c r="D5" i="1" l="1" a="1"/>
  <c r="D5" i="1" s="1"/>
  <c r="D10" i="1" s="1"/>
  <c r="D11" i="1" l="1"/>
  <c r="E9" i="1"/>
  <c r="E8" i="1"/>
  <c r="E7" i="1"/>
  <c r="E6" i="1"/>
  <c r="E5" i="1"/>
  <c r="E12" i="1" l="1"/>
  <c r="E10" i="1"/>
  <c r="G10" i="1"/>
  <c r="E11" i="1"/>
  <c r="F5" i="1" s="1"/>
  <c r="F9" i="1" l="1"/>
  <c r="F7" i="1"/>
  <c r="F8" i="1"/>
  <c r="F6" i="1"/>
  <c r="F12" i="1" l="1"/>
  <c r="F1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<sst xmlns="http://schemas.openxmlformats.org/spreadsheetml/2006/main" count="34" uniqueCount="31">
  <si>
    <t>Risk Parity Portfolio</t>
  </si>
  <si>
    <t>#</t>
  </si>
  <si>
    <t>Past Security Returns</t>
  </si>
  <si>
    <t>Date</t>
  </si>
  <si>
    <t>MRC</t>
  </si>
  <si>
    <t>TRC</t>
  </si>
  <si>
    <t>Optimization Functions Result Comparison</t>
  </si>
  <si>
    <t>Calculate portfolio standard deviation through vector and matrix multiplication.</t>
  </si>
  <si>
    <t>Calculate MRC.</t>
  </si>
  <si>
    <t>Calulate TRC.</t>
  </si>
  <si>
    <t>Give each security an arbitrary initial weight.</t>
  </si>
  <si>
    <t>Select and calculate an optimization function to minimize.</t>
  </si>
  <si>
    <t>Click "Solve" and watch your new risk parity security weights.</t>
  </si>
  <si>
    <t>Implementation Steps</t>
  </si>
  <si>
    <t>T</t>
  </si>
  <si>
    <t>Sum</t>
  </si>
  <si>
    <t>Mean</t>
  </si>
  <si>
    <t>Var(TRC_i)</t>
  </si>
  <si>
    <t>(TRC-mean(TRC))^2</t>
  </si>
  <si>
    <t>Choose N securities to add to the portfolio (i.e. equities, bonds or ETFs).</t>
  </si>
  <si>
    <t>Test</t>
  </si>
  <si>
    <t>Gather past daily/weekly/monthly returns for each security.</t>
  </si>
  <si>
    <t>Minimize/maxmize the optimization function by using "Solver". Let it change the weights to minimize the sum of our optimization function's values. Provide it with the required constraints.</t>
  </si>
  <si>
    <t>Optional: calculate th scurities' past return standard deviation.</t>
  </si>
  <si>
    <t>Weight of Invested Capital</t>
  </si>
  <si>
    <t>Past Return Covariance Matrix</t>
  </si>
  <si>
    <t>Calculate return covariances and create a full matrix of mirrored values. Remember to annualize the results (i.e. multiply by 252 if we use daily returns).</t>
  </si>
  <si>
    <t>Portfolio Standard Deviation (Annualized)</t>
  </si>
  <si>
    <t>Standard Deviation (Annualied)</t>
  </si>
  <si>
    <t>Step</t>
  </si>
  <si>
    <t>Action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</si>
</sst>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0.0000"/>
    <numFmt numFmtId="165" formatCode="0.00000"/>
    <numFmt numFmtId="166" formatCode="0.00000000"/>
    <numFmt numFmtId="167" formatCode="0.0000000"/>
    <numFmt numFmtId="168" formatCode="0.000"/>
  </numFmts>
  <fonts count="6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</fills>
  <borders count="19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theme="0" tint="-4.9989318521683403E-2"/>
      </bottom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 style="thin">
        <color theme="0" tint="-4.9989318521683403E-2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theme="0" tint="-4.9989318521683403E-2"/>
      </bottom>
      <diagonal/>
    </border>
    <border>
      <left/>
      <right style="thin">
        <color auto="1"/>
      </right>
      <top style="thin">
        <color auto="1"/>
      </top>
      <bottom style="thin">
        <color theme="0" tint="-4.9989318521683403E-2"/>
      </bottom>
      <diagonal/>
    </border>
    <border>
      <left style="thin">
        <color auto="1"/>
      </left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auto="1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auto="1"/>
      </left>
      <right/>
      <top style="thin">
        <color theme="0" tint="-4.9989318521683403E-2"/>
      </top>
      <bottom style="thin">
        <color auto="1"/>
      </bottom>
      <diagonal/>
    </border>
    <border>
      <left/>
      <right style="thin">
        <color auto="1"/>
      </right>
      <top style="thin">
        <color theme="0" tint="-4.9989318521683403E-2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theme="0" tint="-4.9989318521683403E-2"/>
      </bottom>
      <diagonal/>
    </border>
    <border>
      <left style="thin">
        <color auto="1"/>
      </left>
      <right style="thin">
        <color auto="1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auto="1"/>
      </left>
      <right style="thin">
        <color auto="1"/>
      </right>
      <top style="thin">
        <color theme="0" tint="-4.9989318521683403E-2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theme="0" tint="-4.9989318521683403E-2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0">
    <xf numFmtId="0" fontId="0" fillId="0" borderId="0" xfId="0"/>
    <xf numFmtId="0" fontId="3" fillId="2" borderId="0" xfId="0" applyFont="1" applyFill="1"/>
    <xf numFmtId="0" fontId="4" fillId="2" borderId="0" xfId="0" applyFont="1" applyFill="1"/>
    <xf numFmtId="0" fontId="2" fillId="0" borderId="0" xfId="0" applyFont="1"/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2" xfId="0" applyBorder="1"/>
    <xf numFmtId="14" fontId="0" fillId="0" borderId="3" xfId="0" applyNumberFormat="1" applyBorder="1"/>
    <xf numFmtId="0" fontId="0" fillId="0" borderId="3" xfId="0" applyBorder="1"/>
    <xf numFmtId="14" fontId="0" fillId="0" borderId="4" xfId="0" applyNumberFormat="1" applyBorder="1"/>
    <xf numFmtId="0" fontId="0" fillId="0" borderId="4" xfId="0" applyBorder="1"/>
    <xf numFmtId="0" fontId="2" fillId="0" borderId="0" xfId="0" applyFont="1" applyAlignment="1">
      <alignment wrapText="1"/>
    </xf>
    <xf numFmtId="0" fontId="0" fillId="0" borderId="5" xfId="0" applyBorder="1"/>
    <xf numFmtId="0" fontId="2" fillId="0" borderId="1" xfId="0" applyFont="1" applyBorder="1" applyAlignment="1">
      <alignment horizontal="left"/>
    </xf>
    <xf numFmtId="0" fontId="2" fillId="0" borderId="12" xfId="0" applyFont="1" applyBorder="1"/>
    <xf numFmtId="0" fontId="2" fillId="0" borderId="13" xfId="0" applyFont="1" applyBorder="1"/>
    <xf numFmtId="0" fontId="2" fillId="0" borderId="14" xfId="0" applyFont="1" applyBorder="1"/>
    <xf numFmtId="0" fontId="2" fillId="0" borderId="15" xfId="0" applyFont="1" applyBorder="1"/>
    <xf numFmtId="0" fontId="2" fillId="0" borderId="16" xfId="0" applyFont="1" applyBorder="1"/>
    <xf numFmtId="2" fontId="0" fillId="0" borderId="2" xfId="0" applyNumberFormat="1" applyBorder="1"/>
    <xf numFmtId="2" fontId="0" fillId="0" borderId="3" xfId="0" applyNumberFormat="1" applyBorder="1"/>
    <xf numFmtId="2" fontId="0" fillId="0" borderId="4" xfId="0" applyNumberFormat="1" applyBorder="1"/>
    <xf numFmtId="164" fontId="0" fillId="0" borderId="2" xfId="0" applyNumberFormat="1" applyBorder="1"/>
    <xf numFmtId="164" fontId="0" fillId="0" borderId="3" xfId="0" applyNumberFormat="1" applyBorder="1"/>
    <xf numFmtId="164" fontId="0" fillId="0" borderId="4" xfId="0" applyNumberFormat="1" applyBorder="1"/>
    <xf numFmtId="0" fontId="2" fillId="0" borderId="1" xfId="0" applyFont="1" applyBorder="1" applyAlignment="1">
      <alignment wrapText="1"/>
    </xf>
    <xf numFmtId="2" fontId="2" fillId="0" borderId="1" xfId="0" applyNumberFormat="1" applyFont="1" applyBorder="1"/>
    <xf numFmtId="164" fontId="2" fillId="0" borderId="1" xfId="1" applyNumberFormat="1" applyFont="1" applyBorder="1"/>
    <xf numFmtId="2" fontId="0" fillId="3" borderId="2" xfId="1" applyNumberFormat="1" applyFont="1" applyFill="1" applyBorder="1"/>
    <xf numFmtId="2" fontId="0" fillId="3" borderId="3" xfId="0" applyNumberFormat="1" applyFill="1" applyBorder="1"/>
    <xf numFmtId="2" fontId="0" fillId="3" borderId="4" xfId="0" applyNumberFormat="1" applyFill="1" applyBorder="1"/>
    <xf numFmtId="0" fontId="5" fillId="0" borderId="0" xfId="0" applyFont="1"/>
    <xf numFmtId="165" fontId="0" fillId="0" borderId="0" xfId="0" applyNumberFormat="1"/>
    <xf numFmtId="166" fontId="0" fillId="0" borderId="2" xfId="0" applyNumberFormat="1" applyBorder="1"/>
    <xf numFmtId="166" fontId="0" fillId="0" borderId="3" xfId="0" applyNumberFormat="1" applyBorder="1"/>
    <xf numFmtId="166" fontId="0" fillId="0" borderId="4" xfId="0" applyNumberFormat="1" applyBorder="1"/>
    <xf numFmtId="166" fontId="2" fillId="0" borderId="1" xfId="1" applyNumberFormat="1" applyFont="1" applyBorder="1"/>
    <xf numFmtId="166" fontId="2" fillId="0" borderId="0" xfId="1" applyNumberFormat="1" applyFont="1" applyBorder="1"/>
    <xf numFmtId="166" fontId="0" fillId="0" borderId="0" xfId="0" applyNumberFormat="1"/>
    <xf numFmtId="2" fontId="2" fillId="0" borderId="1" xfId="1" applyNumberFormat="1" applyFont="1" applyBorder="1"/>
    <xf numFmtId="164" fontId="2" fillId="4" borderId="1" xfId="1" applyNumberFormat="1" applyFont="1" applyFill="1" applyBorder="1"/>
    <xf numFmtId="167" fontId="0" fillId="0" borderId="0" xfId="0" applyNumberFormat="1"/>
    <xf numFmtId="168" fontId="2" fillId="0" borderId="1" xfId="1" applyNumberFormat="1" applyFont="1" applyBorder="1"/>
    <xf numFmtId="168" fontId="0" fillId="0" borderId="2" xfId="0" applyNumberFormat="1" applyBorder="1"/>
    <xf numFmtId="168" fontId="0" fillId="0" borderId="3" xfId="0" applyNumberFormat="1" applyBorder="1"/>
    <xf numFmtId="168" fontId="0" fillId="0" borderId="4" xfId="0" applyNumberFormat="1" applyBorder="1"/>
    <xf numFmtId="165" fontId="0" fillId="4" borderId="2" xfId="0" applyNumberFormat="1" applyFill="1" applyBorder="1"/>
    <xf numFmtId="165" fontId="0" fillId="4" borderId="3" xfId="0" applyNumberFormat="1" applyFill="1" applyBorder="1"/>
    <xf numFmtId="165" fontId="0" fillId="4" borderId="4" xfId="0" applyNumberFormat="1" applyFill="1" applyBorder="1"/>
    <xf numFmtId="165" fontId="2" fillId="0" borderId="1" xfId="1" applyNumberFormat="1" applyFont="1" applyBorder="1"/>
    <xf numFmtId="0" fontId="0" fillId="0" borderId="0" xfId="0" applyAlignment="1">
      <alignment horizontal="right"/>
    </xf>
    <xf numFmtId="168" fontId="0" fillId="0" borderId="6" xfId="0" applyNumberFormat="1" applyBorder="1"/>
    <xf numFmtId="168" fontId="0" fillId="0" borderId="7" xfId="0" applyNumberFormat="1" applyBorder="1"/>
    <xf numFmtId="168" fontId="0" fillId="0" borderId="8" xfId="0" applyNumberFormat="1" applyBorder="1"/>
    <xf numFmtId="168" fontId="0" fillId="0" borderId="9" xfId="0" applyNumberFormat="1" applyBorder="1"/>
    <xf numFmtId="168" fontId="0" fillId="0" borderId="10" xfId="0" applyNumberFormat="1" applyBorder="1"/>
    <xf numFmtId="168" fontId="0" fillId="0" borderId="11" xfId="0" applyNumberFormat="1" applyBorder="1"/>
    <xf numFmtId="14" fontId="0" fillId="0" borderId="18" xfId="0" applyNumberFormat="1" applyBorder="1"/>
    <xf numFmtId="0" fontId="2" fillId="0" borderId="17" xfId="0" applyFont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Custom 1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CFF0D3"/>
      </a:accent1>
      <a:accent2>
        <a:srgbClr val="E7ECFF"/>
      </a:accent2>
      <a:accent3>
        <a:srgbClr val="F7C0D6"/>
      </a:accent3>
      <a:accent4>
        <a:srgbClr val="FAF5B3"/>
      </a:accent4>
      <a:accent5>
        <a:srgbClr val="FFD3BD"/>
      </a:accent5>
      <a:accent6>
        <a:srgbClr val="D4FFFA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80BE69-06D5-BA4F-A872-835326075D50}">
  <dimension ref="A1:X82"/>
  <sheetViews>
    <sheetView showGridLines="0" tabSelected="1" workbookViewId="0">
      <selection activeCell="A2" sqref="A2"/>
    </sheetView>
  </sheetViews>
  <sheetFormatPr baseColWidth="10" defaultColWidth="0" defaultRowHeight="16" zeroHeight="1" x14ac:dyDescent="0.2"/>
  <cols>
    <col min="1" max="1" width="10.83203125" customWidth="1"/>
    <col min="2" max="6" width="15.6640625" customWidth="1"/>
    <col min="7" max="8" width="14.6640625" customWidth="1"/>
    <col min="9" max="9" width="11.5" customWidth="1"/>
    <col min="10" max="10" width="14.83203125" customWidth="1"/>
    <col min="11" max="23" width="10.83203125" customWidth="1"/>
    <col min="24" max="24" width="0" hidden="1" customWidth="1"/>
    <col min="25" max="16384" width="10.83203125" hidden="1"/>
  </cols>
  <sheetData>
    <row r="1" spans="1:12" x14ac:dyDescent="0.2">
      <c r="A1" s="32" t="s">
        <v>14</v>
      </c>
    </row>
    <row r="2" spans="1:12" ht="21" x14ac:dyDescent="0.25">
      <c r="A2" s="2" t="s">
        <v>0</v>
      </c>
      <c r="B2" s="1"/>
      <c r="C2" s="1"/>
      <c r="D2" s="1"/>
      <c r="E2" s="1"/>
      <c r="F2" s="1"/>
      <c r="G2" s="1"/>
      <c r="H2" s="1"/>
      <c r="I2" s="1"/>
      <c r="J2" s="1"/>
    </row>
    <row r="3" spans="1:12" x14ac:dyDescent="0.2"/>
    <row r="4" spans="1:12" ht="68" x14ac:dyDescent="0.2">
      <c r="A4" s="12" t="s">
        <v>1</v>
      </c>
      <c r="B4" s="12" t="s">
        <v>28</v>
      </c>
      <c r="C4" s="12" t="s">
        <v>24</v>
      </c>
      <c r="D4" s="12" t="s">
        <v>4</v>
      </c>
      <c r="E4" s="12" t="s">
        <v>5</v>
      </c>
      <c r="F4" s="12" t="s">
        <v>18</v>
      </c>
      <c r="G4" s="12" t="s">
        <v>17</v>
      </c>
      <c r="H4" s="12"/>
      <c r="I4" s="26" t="s">
        <v>27</v>
      </c>
      <c r="J4" s="41" cm="1">
        <f t="array" ref="J4">SQRT(MMULT(MMULT(TRANSPOSE(C5:C9),B18:F22),C5:C9))</f>
        <v>0.28740867487701938</v>
      </c>
    </row>
    <row r="5" spans="1:12" x14ac:dyDescent="0.2">
      <c r="A5" s="4">
        <v>1</v>
      </c>
      <c r="B5" s="44">
        <f>_xlfn.STDEV.P($B$28:$B$77)*SQRT(252)</f>
        <v>0.63931169754816786</v>
      </c>
      <c r="C5" s="29">
        <v>0.18313461556621682</v>
      </c>
      <c r="D5" s="23" cm="1">
        <f t="array" ref="D5:D9">MMULT(B18:F22,C5:C9)/$J$4</f>
        <v>0.31387632105180058</v>
      </c>
      <c r="E5" s="47">
        <f>C5*D5</f>
        <v>5.7481619391159949E-2</v>
      </c>
      <c r="F5" s="34">
        <f>(E5-$E$11)^2</f>
        <v>1.3359717443943317E-14</v>
      </c>
      <c r="G5" s="34"/>
      <c r="H5" s="39"/>
    </row>
    <row r="6" spans="1:12" x14ac:dyDescent="0.2">
      <c r="A6" s="5">
        <v>2</v>
      </c>
      <c r="B6" s="45">
        <f>_xlfn.STDEV.P($C$28:$C$77)*SQRT(252)</f>
        <v>0.46714387789750605</v>
      </c>
      <c r="C6" s="30">
        <v>0.19364370952862708</v>
      </c>
      <c r="D6" s="24">
        <v>0.29684185788433165</v>
      </c>
      <c r="E6" s="48">
        <f t="shared" ref="E6:E9" si="0">C6*D6</f>
        <v>5.7481558504091521E-2</v>
      </c>
      <c r="F6" s="35">
        <f>(E6-$E$11)^2</f>
        <v>3.1142124084212874E-14</v>
      </c>
      <c r="G6" s="35"/>
      <c r="H6" s="39"/>
    </row>
    <row r="7" spans="1:12" x14ac:dyDescent="0.2">
      <c r="A7" s="5">
        <v>3</v>
      </c>
      <c r="B7" s="45">
        <f>_xlfn.STDEV.P($D$28:$D$77)*SQRT(252)</f>
        <v>0.75924447412147822</v>
      </c>
      <c r="C7" s="30">
        <v>0.14158350431866537</v>
      </c>
      <c r="D7" s="24">
        <v>0.40599117985316491</v>
      </c>
      <c r="E7" s="48">
        <f t="shared" si="0"/>
        <v>5.7481653966080626E-2</v>
      </c>
      <c r="F7" s="35">
        <f>(E7-$E$11)^2</f>
        <v>6.5625104533425474E-15</v>
      </c>
      <c r="G7" s="35"/>
      <c r="H7" s="39"/>
    </row>
    <row r="8" spans="1:12" x14ac:dyDescent="0.2">
      <c r="A8" s="5">
        <v>4</v>
      </c>
      <c r="B8" s="45">
        <f>_xlfn.STDEV.P($E$28:$E$77)*SQRT(252)</f>
        <v>0.39833852515407042</v>
      </c>
      <c r="C8" s="30">
        <v>0.20185696539157486</v>
      </c>
      <c r="D8" s="24">
        <v>0.28476631580106437</v>
      </c>
      <c r="E8" s="48">
        <f t="shared" si="0"/>
        <v>5.748206435334173E-2</v>
      </c>
      <c r="F8" s="35">
        <f>(E8-$E$11)^2</f>
        <v>1.0848982594556246E-13</v>
      </c>
      <c r="G8" s="35"/>
      <c r="H8" s="39"/>
    </row>
    <row r="9" spans="1:12" x14ac:dyDescent="0.2">
      <c r="A9" s="6">
        <v>5</v>
      </c>
      <c r="B9" s="46">
        <f>_xlfn.STDEV.P($F$28:$F$77)*SQRT(252)</f>
        <v>0.44279735957424127</v>
      </c>
      <c r="C9" s="31">
        <v>0.27978120519491578</v>
      </c>
      <c r="D9" s="25">
        <v>0.20545260937845919</v>
      </c>
      <c r="E9" s="49">
        <f t="shared" si="0"/>
        <v>5.7481778662345571E-2</v>
      </c>
      <c r="F9" s="36">
        <f>(E9-$E$11)^2</f>
        <v>1.9085488747630475E-15</v>
      </c>
      <c r="G9" s="36"/>
      <c r="H9" s="39"/>
    </row>
    <row r="10" spans="1:12" x14ac:dyDescent="0.2">
      <c r="A10" s="14" t="s">
        <v>15</v>
      </c>
      <c r="B10" s="43"/>
      <c r="C10" s="40">
        <f>SUM(C5:C9)</f>
        <v>0.99999999999999989</v>
      </c>
      <c r="D10" s="28">
        <f>SUM(D5:D9)</f>
        <v>1.5069282839688205</v>
      </c>
      <c r="E10" s="50">
        <f>SUM(E5:E9)</f>
        <v>0.28740867487701938</v>
      </c>
      <c r="F10" s="37">
        <f>SUM(F5:F9)</f>
        <v>1.6146272680182425E-13</v>
      </c>
      <c r="G10" s="37">
        <f>_xlfn.VAR.P(E5:E9)</f>
        <v>3.2292545360364848E-14</v>
      </c>
      <c r="H10" s="38"/>
    </row>
    <row r="11" spans="1:12" x14ac:dyDescent="0.2">
      <c r="A11" s="14" t="s">
        <v>16</v>
      </c>
      <c r="B11" s="43">
        <f>AVERAGE(B5:B9)</f>
        <v>0.54136718685909269</v>
      </c>
      <c r="C11" s="40">
        <f>AVERAGE(C5:C9)</f>
        <v>0.19999999999999998</v>
      </c>
      <c r="D11" s="28">
        <f>AVERAGE(D5:D9)</f>
        <v>0.30138565679376411</v>
      </c>
      <c r="E11" s="50">
        <f>AVERAGE(E5:E9)</f>
        <v>5.7481734975403875E-2</v>
      </c>
      <c r="F11" s="28"/>
      <c r="G11" s="37"/>
      <c r="H11" s="38"/>
    </row>
    <row r="12" spans="1:12" x14ac:dyDescent="0.2">
      <c r="A12" t="s">
        <v>20</v>
      </c>
      <c r="B12" s="33"/>
      <c r="C12" s="51" t="str">
        <f>IF(C10&lt;=1,"No Leverage","With Leverge")</f>
        <v>No Leverage</v>
      </c>
      <c r="D12" s="33"/>
      <c r="E12" s="42">
        <f>SQRT(_xlfn.VAR.P(E5:E9))</f>
        <v>1.7970126699710507E-7</v>
      </c>
      <c r="F12" s="42">
        <f>SQRT(_xlfn.VAR.P(F5:F9))</f>
        <v>3.937263757829398E-14</v>
      </c>
    </row>
    <row r="13" spans="1:12" x14ac:dyDescent="0.2">
      <c r="C13" s="33"/>
      <c r="D13" s="42"/>
    </row>
    <row r="14" spans="1:12" x14ac:dyDescent="0.2"/>
    <row r="15" spans="1:12" ht="21" x14ac:dyDescent="0.25">
      <c r="A15" s="2" t="s">
        <v>25</v>
      </c>
      <c r="B15" s="1"/>
      <c r="C15" s="1"/>
      <c r="D15" s="1"/>
      <c r="E15" s="1"/>
      <c r="F15" s="1"/>
      <c r="I15" s="2" t="s">
        <v>6</v>
      </c>
      <c r="J15" s="1"/>
      <c r="K15" s="1"/>
      <c r="L15" s="1"/>
    </row>
    <row r="16" spans="1:12" x14ac:dyDescent="0.2"/>
    <row r="17" spans="1:22" ht="51" x14ac:dyDescent="0.2">
      <c r="A17" s="13"/>
      <c r="B17" s="15">
        <v>1</v>
      </c>
      <c r="C17" s="15">
        <v>2</v>
      </c>
      <c r="D17" s="15">
        <v>3</v>
      </c>
      <c r="E17" s="15">
        <v>4</v>
      </c>
      <c r="F17" s="16">
        <v>5</v>
      </c>
      <c r="H17" s="3"/>
      <c r="I17" s="12" t="s">
        <v>18</v>
      </c>
      <c r="J17" s="12" t="s">
        <v>17</v>
      </c>
      <c r="K17" s="12" t="s">
        <v>20</v>
      </c>
    </row>
    <row r="18" spans="1:22" x14ac:dyDescent="0.2">
      <c r="A18" s="17">
        <v>1</v>
      </c>
      <c r="B18" s="52">
        <f>(_xlfn.COVARIANCE.P($B$28:$B$77,$B$28:$B$77))*252</f>
        <v>0.40871944662192011</v>
      </c>
      <c r="C18" s="44">
        <f>(_xlfn.COVARIANCE.P($B$28:$B$77,$C$28:$C$77))*252</f>
        <v>1.0880695919519998E-2</v>
      </c>
      <c r="D18" s="44">
        <f>(_xlfn.COVARIANCE.P($B$28:$B$77,$D$28:$D$77))*252</f>
        <v>1.2320687584799993E-2</v>
      </c>
      <c r="E18" s="44">
        <f>(_xlfn.COVARIANCE.P($B$28:$B$77,$E$28:$E$77))*252</f>
        <v>9.9062604658080006E-2</v>
      </c>
      <c r="F18" s="53">
        <f>(_xlfn.COVARIANCE.P($B$28:$B$77,$F$28:$F$77))*252</f>
        <v>-3.0337142986079993E-2</v>
      </c>
      <c r="I18" s="20">
        <v>0.18315432131982703</v>
      </c>
      <c r="J18" s="20">
        <v>0.18315432131982703</v>
      </c>
      <c r="K18" s="20" t="b">
        <f>J18=I18</f>
        <v>1</v>
      </c>
    </row>
    <row r="19" spans="1:22" x14ac:dyDescent="0.2">
      <c r="A19" s="18">
        <v>2</v>
      </c>
      <c r="B19" s="54">
        <f>(_xlfn.COVARIANCE.P($B$28:$B$77,$C$28:$C$77))*252</f>
        <v>1.0880695919519998E-2</v>
      </c>
      <c r="C19" s="45">
        <f>(_xlfn.COVARIANCE.P($C$28:$C$77,$C$28:$C$77))*252</f>
        <v>0.21822340265712009</v>
      </c>
      <c r="D19" s="45">
        <f>(_xlfn.COVARIANCE.P($C$28:$C$77,$D$28:$D$77))*252</f>
        <v>0.11443833913679999</v>
      </c>
      <c r="E19" s="45">
        <f>(_xlfn.COVARIANCE.P($C$28:$C$77,$E$28:$E$77))*252</f>
        <v>6.9197534088479978E-2</v>
      </c>
      <c r="F19" s="55">
        <f>(_xlfn.COVARIANCE.P($C$28:$C$77,$F$28:$F$77))*252</f>
        <v>3.8937992375519988E-2</v>
      </c>
      <c r="I19" s="21">
        <v>0.19368900179139245</v>
      </c>
      <c r="J19" s="21">
        <v>0.19368900179139245</v>
      </c>
      <c r="K19" s="21" t="b">
        <f>J19=I19</f>
        <v>1</v>
      </c>
    </row>
    <row r="20" spans="1:22" x14ac:dyDescent="0.2">
      <c r="A20" s="18">
        <v>3</v>
      </c>
      <c r="B20" s="54">
        <f>(_xlfn.COVARIANCE.P($B$28:$B$77,$D$28:$D$77))*252</f>
        <v>1.2320687584799993E-2</v>
      </c>
      <c r="C20" s="45">
        <f>(_xlfn.COVARIANCE.P($C$28:$C$77,$D$28:$D$77))*252</f>
        <v>0.11443833913679999</v>
      </c>
      <c r="D20" s="45">
        <f>(_xlfn.COVARIANCE.P($D$28:$D$77,$D$28:$D$77))*252</f>
        <v>0.57645217148399996</v>
      </c>
      <c r="E20" s="45">
        <f>(_xlfn.COVARIANCE.P($D$28:$D$77,$E$28:$E$77))*252</f>
        <v>8.0111608567199996E-2</v>
      </c>
      <c r="F20" s="55">
        <f>(_xlfn.COVARIANCE.P($D$28:$D$77,$F$28:$F$77))*252</f>
        <v>-1.972407895920001E-2</v>
      </c>
      <c r="I20" s="21">
        <v>0.14158868853530546</v>
      </c>
      <c r="J20" s="21">
        <v>0.14158868853530546</v>
      </c>
      <c r="K20" s="21" t="b">
        <f>J20=I20</f>
        <v>1</v>
      </c>
    </row>
    <row r="21" spans="1:22" x14ac:dyDescent="0.2">
      <c r="A21" s="18">
        <v>4</v>
      </c>
      <c r="B21" s="54">
        <f>(_xlfn.COVARIANCE.P($B$28:$B$77,$E$28:$E$77))*252</f>
        <v>9.9062604658080006E-2</v>
      </c>
      <c r="C21" s="45">
        <f>(_xlfn.COVARIANCE.P($C$28:$C$77,$E$28:$E$77))*252</f>
        <v>6.9197534088479978E-2</v>
      </c>
      <c r="D21" s="45">
        <f>(_xlfn.COVARIANCE.P($D$28:$D$77,$E$28:$E$77))*252</f>
        <v>8.0111608567199996E-2</v>
      </c>
      <c r="E21" s="45">
        <f>(_xlfn.COVARIANCE.P($E$28:$E$77,$E$28:$E$77))*252</f>
        <v>0.15867358062192</v>
      </c>
      <c r="F21" s="55">
        <f>(_xlfn.COVARIANCE.P($E$28:$E$77,$F$28:$F$77))*252</f>
        <v>2.4772931074080008E-2</v>
      </c>
      <c r="I21" s="21">
        <v>0.20176036005287967</v>
      </c>
      <c r="J21" s="21">
        <v>0.20176036005287967</v>
      </c>
      <c r="K21" s="21" t="b">
        <f>J21=I21</f>
        <v>1</v>
      </c>
    </row>
    <row r="22" spans="1:22" x14ac:dyDescent="0.2">
      <c r="A22" s="19">
        <v>5</v>
      </c>
      <c r="B22" s="56">
        <f>(_xlfn.COVARIANCE.P($B$28:$B$77,$F$28:$F$77))*252</f>
        <v>-3.0337142986079993E-2</v>
      </c>
      <c r="C22" s="46">
        <f>(_xlfn.COVARIANCE.P($C$28:$C$77,$F$28:$F$77))*252</f>
        <v>3.8937992375519988E-2</v>
      </c>
      <c r="D22" s="46">
        <f>(_xlfn.COVARIANCE.P($D$28:$D$77,$F$28:$F$77))*252</f>
        <v>-1.972407895920001E-2</v>
      </c>
      <c r="E22" s="46">
        <f>(_xlfn.COVARIANCE.P($E$28:$E$77,$F$28:$F$77))*252</f>
        <v>2.4772931074080008E-2</v>
      </c>
      <c r="F22" s="57">
        <f>(_xlfn.COVARIANCE.P($F$28:$F$77,$F$28:$F$77))*252</f>
        <v>0.19606950164591999</v>
      </c>
      <c r="I22" s="22">
        <v>0.27980762830059552</v>
      </c>
      <c r="J22" s="22">
        <v>0.27980762830059552</v>
      </c>
      <c r="K22" s="22" t="b">
        <f>J22=I22</f>
        <v>1</v>
      </c>
    </row>
    <row r="23" spans="1:22" x14ac:dyDescent="0.2">
      <c r="I23" s="27">
        <f>SUM(I18:I22)</f>
        <v>1.0000000000000002</v>
      </c>
      <c r="J23" s="27">
        <f>SUM(J18:J22)</f>
        <v>1.0000000000000002</v>
      </c>
      <c r="K23" s="27"/>
    </row>
    <row r="24" spans="1:22" x14ac:dyDescent="0.2"/>
    <row r="25" spans="1:22" ht="21" x14ac:dyDescent="0.25">
      <c r="A25" s="2" t="s">
        <v>2</v>
      </c>
      <c r="B25" s="1"/>
      <c r="C25" s="1"/>
      <c r="D25" s="1"/>
      <c r="E25" s="1"/>
      <c r="F25" s="1"/>
    </row>
    <row r="26" spans="1:22" ht="21" x14ac:dyDescent="0.25">
      <c r="I26" s="2" t="s">
        <v>13</v>
      </c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</row>
    <row r="27" spans="1:22" x14ac:dyDescent="0.2">
      <c r="A27" s="59" t="s">
        <v>3</v>
      </c>
      <c r="B27" s="3">
        <v>1</v>
      </c>
      <c r="C27" s="3">
        <v>2</v>
      </c>
      <c r="D27" s="3">
        <v>3</v>
      </c>
      <c r="E27" s="3">
        <v>4</v>
      </c>
      <c r="F27" s="3">
        <v>5</v>
      </c>
    </row>
    <row r="28" spans="1:22" x14ac:dyDescent="0.2">
      <c r="A28" s="58">
        <v>45253</v>
      </c>
      <c r="B28" s="7">
        <v>8.0000000000000002E-3</v>
      </c>
      <c r="C28" s="7">
        <v>1.9439999999999999E-2</v>
      </c>
      <c r="D28" s="7">
        <v>2.2610000000000002E-2</v>
      </c>
      <c r="E28" s="7">
        <v>3.2100000000000002E-3</v>
      </c>
      <c r="F28" s="7">
        <v>-8.2500000000000004E-3</v>
      </c>
      <c r="I28" s="3" t="s">
        <v>29</v>
      </c>
      <c r="J28" s="3" t="s">
        <v>30</v>
      </c>
    </row>
    <row r="29" spans="1:22" x14ac:dyDescent="0.2">
      <c r="A29" s="8">
        <v>45254</v>
      </c>
      <c r="B29" s="9">
        <v>-2.3810000000000001E-2</v>
      </c>
      <c r="C29" s="9">
        <v>9.6699999999999998E-3</v>
      </c>
      <c r="D29" s="9">
        <v>-4.64E-3</v>
      </c>
      <c r="E29" s="9">
        <v>-1.9300000000000001E-3</v>
      </c>
      <c r="F29" s="9">
        <v>1.251E-2</v>
      </c>
      <c r="I29" s="4">
        <v>1</v>
      </c>
      <c r="J29" s="7" t="s">
        <v>10</v>
      </c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</row>
    <row r="30" spans="1:22" x14ac:dyDescent="0.2">
      <c r="A30" s="8">
        <v>45255</v>
      </c>
      <c r="B30" s="9">
        <v>-3.0630000000000001E-2</v>
      </c>
      <c r="C30" s="9">
        <v>7.3200000000000001E-3</v>
      </c>
      <c r="D30" s="9">
        <v>-4.4150000000000002E-2</v>
      </c>
      <c r="E30" s="9">
        <v>1.227E-2</v>
      </c>
      <c r="F30" s="9">
        <v>-2.955E-2</v>
      </c>
      <c r="I30" s="5">
        <v>2</v>
      </c>
      <c r="J30" s="9" t="s">
        <v>19</v>
      </c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</row>
    <row r="31" spans="1:22" x14ac:dyDescent="0.2">
      <c r="A31" s="8">
        <v>45256</v>
      </c>
      <c r="B31" s="9">
        <v>-1.8509999999999999E-2</v>
      </c>
      <c r="C31" s="9">
        <v>-3.8000000000000002E-4</v>
      </c>
      <c r="D31" s="9">
        <v>1.5310000000000001E-2</v>
      </c>
      <c r="E31" s="9">
        <v>4.4799999999999996E-3</v>
      </c>
      <c r="F31" s="9">
        <v>0</v>
      </c>
      <c r="I31" s="5">
        <v>3</v>
      </c>
      <c r="J31" s="9" t="s">
        <v>21</v>
      </c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</row>
    <row r="32" spans="1:22" x14ac:dyDescent="0.2">
      <c r="A32" s="8">
        <v>45257</v>
      </c>
      <c r="B32" s="9">
        <v>3.5389999999999998E-2</v>
      </c>
      <c r="C32" s="9">
        <v>3.8399999999999997E-2</v>
      </c>
      <c r="D32" s="9">
        <v>1.0959999999999999E-2</v>
      </c>
      <c r="E32" s="9">
        <v>-2.196E-2</v>
      </c>
      <c r="F32" s="9">
        <v>2.955E-2</v>
      </c>
      <c r="I32" s="5">
        <v>4</v>
      </c>
      <c r="J32" s="9" t="s">
        <v>23</v>
      </c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</row>
    <row r="33" spans="1:22" x14ac:dyDescent="0.2">
      <c r="A33" s="8">
        <v>45258</v>
      </c>
      <c r="B33" s="9">
        <v>-5.5300000000000002E-3</v>
      </c>
      <c r="C33" s="9">
        <v>0.10131999999999999</v>
      </c>
      <c r="D33" s="9">
        <v>3.2259999999999997E-2</v>
      </c>
      <c r="E33" s="9">
        <v>1.506E-2</v>
      </c>
      <c r="F33" s="9">
        <v>4.6010000000000002E-2</v>
      </c>
      <c r="I33" s="5">
        <v>5</v>
      </c>
      <c r="J33" s="9" t="s">
        <v>26</v>
      </c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</row>
    <row r="34" spans="1:22" x14ac:dyDescent="0.2">
      <c r="A34" s="8">
        <v>45259</v>
      </c>
      <c r="B34" s="9">
        <v>-2.5059999999999999E-2</v>
      </c>
      <c r="C34" s="9">
        <v>-3.1399999999999997E-2</v>
      </c>
      <c r="D34" s="9">
        <v>-2.24E-2</v>
      </c>
      <c r="E34" s="9">
        <v>-9.1400000000000006E-3</v>
      </c>
      <c r="F34" s="9">
        <v>-8.5299999999999994E-3</v>
      </c>
      <c r="I34" s="5">
        <v>6</v>
      </c>
      <c r="J34" s="9" t="s">
        <v>7</v>
      </c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</row>
    <row r="35" spans="1:22" x14ac:dyDescent="0.2">
      <c r="A35" s="8">
        <v>45260</v>
      </c>
      <c r="B35" s="9">
        <v>2.171E-2</v>
      </c>
      <c r="C35" s="9">
        <v>-4.1799999999999997E-2</v>
      </c>
      <c r="D35" s="9">
        <v>-3.8000000000000002E-4</v>
      </c>
      <c r="E35" s="9">
        <v>-1.31E-3</v>
      </c>
      <c r="F35" s="9">
        <v>-2.9299999999999999E-3</v>
      </c>
      <c r="I35" s="5">
        <v>7</v>
      </c>
      <c r="J35" s="9" t="s">
        <v>8</v>
      </c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</row>
    <row r="36" spans="1:22" x14ac:dyDescent="0.2">
      <c r="A36" s="8">
        <v>45261</v>
      </c>
      <c r="B36" s="9">
        <v>5.1970000000000002E-2</v>
      </c>
      <c r="C36" s="9">
        <v>0</v>
      </c>
      <c r="D36" s="9">
        <v>7.4779999999999999E-2</v>
      </c>
      <c r="E36" s="9">
        <v>2.606E-2</v>
      </c>
      <c r="F36" s="9">
        <v>1.9720000000000001E-2</v>
      </c>
      <c r="I36" s="5">
        <v>8</v>
      </c>
      <c r="J36" s="9" t="s">
        <v>9</v>
      </c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</row>
    <row r="37" spans="1:22" x14ac:dyDescent="0.2">
      <c r="A37" s="8">
        <v>45262</v>
      </c>
      <c r="B37" s="9">
        <v>9.6299999999999997E-3</v>
      </c>
      <c r="C37" s="9">
        <v>-7.2969999999999993E-2</v>
      </c>
      <c r="D37" s="9">
        <v>-6.1399999999999996E-3</v>
      </c>
      <c r="E37" s="9">
        <v>4.7499999999999999E-3</v>
      </c>
      <c r="F37" s="9">
        <v>5.4400000000000004E-3</v>
      </c>
      <c r="I37" s="5">
        <v>9</v>
      </c>
      <c r="J37" s="9" t="s">
        <v>11</v>
      </c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</row>
    <row r="38" spans="1:22" x14ac:dyDescent="0.2">
      <c r="A38" s="8">
        <v>45263</v>
      </c>
      <c r="B38" s="9">
        <v>-2.7799999999999998E-2</v>
      </c>
      <c r="C38" s="9">
        <v>3.4599999999999999E-2</v>
      </c>
      <c r="D38" s="9">
        <v>-4.1200000000000004E-3</v>
      </c>
      <c r="E38" s="9">
        <v>-8.1600000000000006E-3</v>
      </c>
      <c r="F38" s="9">
        <v>-5.1000000000000004E-3</v>
      </c>
      <c r="I38" s="5">
        <v>10</v>
      </c>
      <c r="J38" s="9" t="s">
        <v>22</v>
      </c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</row>
    <row r="39" spans="1:22" x14ac:dyDescent="0.2">
      <c r="A39" s="8">
        <v>45264</v>
      </c>
      <c r="B39" s="9">
        <v>1.721E-2</v>
      </c>
      <c r="C39" s="9">
        <v>3.7100000000000002E-3</v>
      </c>
      <c r="D39" s="9">
        <v>1.7579999999999998E-2</v>
      </c>
      <c r="E39" s="9">
        <v>1.221E-2</v>
      </c>
      <c r="F39" s="9">
        <v>0</v>
      </c>
      <c r="I39" s="6">
        <v>11</v>
      </c>
      <c r="J39" s="11" t="s">
        <v>12</v>
      </c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</row>
    <row r="40" spans="1:22" x14ac:dyDescent="0.2">
      <c r="A40" s="8">
        <v>45265</v>
      </c>
      <c r="B40" s="9">
        <v>-9.3600000000000003E-3</v>
      </c>
      <c r="C40" s="9">
        <v>-1.9029999999999998E-2</v>
      </c>
      <c r="D40" s="9">
        <v>-1.5800000000000002E-2</v>
      </c>
      <c r="E40" s="9">
        <v>-2.7200000000000002E-3</v>
      </c>
      <c r="F40" s="9">
        <v>-2.2550000000000001E-2</v>
      </c>
    </row>
    <row r="41" spans="1:22" x14ac:dyDescent="0.2">
      <c r="A41" s="8">
        <v>45266</v>
      </c>
      <c r="B41" s="9">
        <v>2.0250000000000001E-2</v>
      </c>
      <c r="C41" s="9">
        <v>3.1800000000000001E-3</v>
      </c>
      <c r="D41" s="9">
        <v>-7.79E-3</v>
      </c>
      <c r="E41" s="9">
        <v>9.4800000000000006E-3</v>
      </c>
      <c r="F41" s="9">
        <v>1.238E-2</v>
      </c>
    </row>
    <row r="42" spans="1:22" x14ac:dyDescent="0.2">
      <c r="A42" s="8">
        <v>45267</v>
      </c>
      <c r="B42" s="9">
        <v>-5.6299999999999996E-3</v>
      </c>
      <c r="C42" s="9">
        <v>9.8600000000000007E-3</v>
      </c>
      <c r="D42" s="9">
        <v>6.1500000000000001E-3</v>
      </c>
      <c r="E42" s="9">
        <v>-1.8360000000000001E-2</v>
      </c>
      <c r="F42" s="9">
        <v>0</v>
      </c>
    </row>
    <row r="43" spans="1:22" x14ac:dyDescent="0.2">
      <c r="A43" s="8">
        <v>45268</v>
      </c>
      <c r="B43" s="9">
        <v>-1.342E-2</v>
      </c>
      <c r="C43" s="9">
        <v>1.098E-2</v>
      </c>
      <c r="D43" s="9">
        <v>-1.119E-2</v>
      </c>
      <c r="E43" s="9">
        <v>3.3999999999999998E-3</v>
      </c>
      <c r="F43" s="9">
        <v>5.2479999999999999E-2</v>
      </c>
    </row>
    <row r="44" spans="1:22" x14ac:dyDescent="0.2">
      <c r="A44" s="8">
        <v>45269</v>
      </c>
      <c r="B44" s="9">
        <v>2.138E-2</v>
      </c>
      <c r="C44" s="9">
        <v>1.5990000000000001E-2</v>
      </c>
      <c r="D44" s="9">
        <v>3.0089999999999999E-2</v>
      </c>
      <c r="E44" s="9">
        <v>6.7600000000000004E-3</v>
      </c>
      <c r="F44" s="9">
        <v>-8.1899999999999994E-3</v>
      </c>
    </row>
    <row r="45" spans="1:22" x14ac:dyDescent="0.2">
      <c r="A45" s="8">
        <v>45270</v>
      </c>
      <c r="B45" s="9">
        <v>4.4099999999999999E-3</v>
      </c>
      <c r="C45" s="9">
        <v>-3.4880000000000001E-2</v>
      </c>
      <c r="D45" s="9">
        <v>-5.1889999999999999E-2</v>
      </c>
      <c r="E45" s="9">
        <v>5.3839999999999999E-2</v>
      </c>
      <c r="F45" s="9">
        <v>5.7570000000000003E-2</v>
      </c>
    </row>
    <row r="46" spans="1:22" x14ac:dyDescent="0.2">
      <c r="A46" s="8">
        <v>45271</v>
      </c>
      <c r="B46" s="9">
        <v>-3.4720000000000001E-2</v>
      </c>
      <c r="C46" s="9">
        <v>6.5500000000000003E-3</v>
      </c>
      <c r="D46" s="9">
        <v>3.6299999999999999E-2</v>
      </c>
      <c r="E46" s="9">
        <v>-4.5969999999999997E-2</v>
      </c>
      <c r="F46" s="9">
        <v>-2.6599999999999999E-2</v>
      </c>
    </row>
    <row r="47" spans="1:22" x14ac:dyDescent="0.2">
      <c r="A47" s="8">
        <v>45272</v>
      </c>
      <c r="B47" s="9">
        <v>-4.8399999999999997E-3</v>
      </c>
      <c r="C47" s="9">
        <v>-8.0000000000000002E-3</v>
      </c>
      <c r="D47" s="9">
        <v>4.5699999999999998E-2</v>
      </c>
      <c r="E47" s="9">
        <v>-1.363E-2</v>
      </c>
      <c r="F47" s="9">
        <v>-3.2550000000000003E-2</v>
      </c>
    </row>
    <row r="48" spans="1:22" x14ac:dyDescent="0.2">
      <c r="A48" s="8">
        <v>45273</v>
      </c>
      <c r="B48" s="9">
        <v>2.6800000000000001E-3</v>
      </c>
      <c r="C48" s="9">
        <v>2.3640000000000001E-2</v>
      </c>
      <c r="D48" s="9">
        <v>0.22314000000000001</v>
      </c>
      <c r="E48" s="9">
        <v>5.2350000000000001E-2</v>
      </c>
      <c r="F48" s="9">
        <v>-1.602E-2</v>
      </c>
    </row>
    <row r="49" spans="1:6" x14ac:dyDescent="0.2">
      <c r="A49" s="8">
        <v>45274</v>
      </c>
      <c r="B49" s="9">
        <v>-5.0099999999999999E-2</v>
      </c>
      <c r="C49" s="9">
        <v>-2.3640000000000001E-2</v>
      </c>
      <c r="D49" s="9">
        <v>-6.9129999999999997E-2</v>
      </c>
      <c r="E49" s="9">
        <v>-4.181E-2</v>
      </c>
      <c r="F49" s="9">
        <v>3.6000000000000002E-4</v>
      </c>
    </row>
    <row r="50" spans="1:6" x14ac:dyDescent="0.2">
      <c r="A50" s="8">
        <v>45275</v>
      </c>
      <c r="B50" s="9">
        <v>3.7839999999999999E-2</v>
      </c>
      <c r="C50" s="9">
        <v>0</v>
      </c>
      <c r="D50" s="9">
        <v>-0.14043</v>
      </c>
      <c r="E50" s="9">
        <v>2.4420000000000001E-2</v>
      </c>
      <c r="F50" s="9">
        <v>2.9190000000000001E-2</v>
      </c>
    </row>
    <row r="51" spans="1:6" x14ac:dyDescent="0.2">
      <c r="A51" s="8">
        <v>45276</v>
      </c>
      <c r="B51" s="9">
        <v>-1.426E-2</v>
      </c>
      <c r="C51" s="9">
        <v>-7.4139999999999998E-2</v>
      </c>
      <c r="D51" s="9">
        <v>-1.0319999999999999E-2</v>
      </c>
      <c r="E51" s="9">
        <v>-5.5939999999999997E-2</v>
      </c>
      <c r="F51" s="9">
        <v>2.444E-2</v>
      </c>
    </row>
    <row r="52" spans="1:6" x14ac:dyDescent="0.2">
      <c r="A52" s="8">
        <v>45277</v>
      </c>
      <c r="B52" s="9">
        <v>-2.0200000000000001E-3</v>
      </c>
      <c r="C52" s="9">
        <v>2.1479999999999999E-2</v>
      </c>
      <c r="D52" s="9">
        <v>-1.9529999999999999E-2</v>
      </c>
      <c r="E52" s="9">
        <v>2.5409999999999999E-2</v>
      </c>
      <c r="F52" s="9">
        <v>-2.0300000000000001E-3</v>
      </c>
    </row>
    <row r="53" spans="1:6" x14ac:dyDescent="0.2">
      <c r="A53" s="8">
        <v>45278</v>
      </c>
      <c r="B53" s="9">
        <v>3.5560000000000001E-2</v>
      </c>
      <c r="C53" s="9">
        <v>-5.4200000000000003E-3</v>
      </c>
      <c r="D53" s="9">
        <v>-3.5319999999999997E-2</v>
      </c>
      <c r="E53" s="9">
        <v>1.5869999999999999E-2</v>
      </c>
      <c r="F53" s="9">
        <v>3.8E-3</v>
      </c>
    </row>
    <row r="54" spans="1:6" x14ac:dyDescent="0.2">
      <c r="A54" s="8">
        <v>45279</v>
      </c>
      <c r="B54" s="9">
        <v>2.5999999999999998E-4</v>
      </c>
      <c r="C54" s="9">
        <v>0</v>
      </c>
      <c r="D54" s="9">
        <v>2.2159999999999999E-2</v>
      </c>
      <c r="E54" s="9">
        <v>2.1950000000000001E-2</v>
      </c>
      <c r="F54" s="9">
        <v>3.9379999999999998E-2</v>
      </c>
    </row>
    <row r="55" spans="1:6" x14ac:dyDescent="0.2">
      <c r="A55" s="8">
        <v>45280</v>
      </c>
      <c r="B55" s="9">
        <v>-5.8399999999999997E-3</v>
      </c>
      <c r="C55" s="9">
        <v>0</v>
      </c>
      <c r="D55" s="9">
        <v>-1.3699999999999999E-3</v>
      </c>
      <c r="E55" s="9">
        <v>-7.0299999999999998E-3</v>
      </c>
      <c r="F55" s="9">
        <v>-4.0969999999999999E-2</v>
      </c>
    </row>
    <row r="56" spans="1:6" x14ac:dyDescent="0.2">
      <c r="A56" s="8">
        <v>45281</v>
      </c>
      <c r="B56" s="9">
        <v>-2.1839999999999998E-2</v>
      </c>
      <c r="C56" s="9">
        <v>-9.6000000000000002E-4</v>
      </c>
      <c r="D56" s="9">
        <v>1.133E-2</v>
      </c>
      <c r="E56" s="9">
        <v>1.6129999999999999E-2</v>
      </c>
      <c r="F56" s="9">
        <v>-3.6999999999999999E-4</v>
      </c>
    </row>
    <row r="57" spans="1:6" x14ac:dyDescent="0.2">
      <c r="A57" s="8">
        <v>45282</v>
      </c>
      <c r="B57" s="9">
        <v>4.2200000000000001E-2</v>
      </c>
      <c r="C57" s="9">
        <v>4.138E-2</v>
      </c>
      <c r="D57" s="9">
        <v>9.6200000000000001E-3</v>
      </c>
      <c r="E57" s="9">
        <v>7.2010000000000005E-2</v>
      </c>
      <c r="F57" s="9">
        <v>-2.1999999999999999E-2</v>
      </c>
    </row>
    <row r="58" spans="1:6" x14ac:dyDescent="0.2">
      <c r="A58" s="8">
        <v>45283</v>
      </c>
      <c r="B58" s="9">
        <v>-1.2279999999999999E-2</v>
      </c>
      <c r="C58" s="9">
        <v>-1.2919999999999999E-2</v>
      </c>
      <c r="D58" s="9">
        <v>-2.026E-2</v>
      </c>
      <c r="E58" s="9">
        <v>-1.7899999999999999E-2</v>
      </c>
      <c r="F58" s="9">
        <v>-1.523E-2</v>
      </c>
    </row>
    <row r="59" spans="1:6" x14ac:dyDescent="0.2">
      <c r="A59" s="8">
        <v>45284</v>
      </c>
      <c r="B59" s="9">
        <v>1.175E-2</v>
      </c>
      <c r="C59" s="9">
        <v>0</v>
      </c>
      <c r="D59" s="9">
        <v>-2.9260000000000001E-2</v>
      </c>
      <c r="E59" s="9">
        <v>-6.7999999999999996E-3</v>
      </c>
      <c r="F59" s="9">
        <v>2.8660000000000001E-2</v>
      </c>
    </row>
    <row r="60" spans="1:6" x14ac:dyDescent="0.2">
      <c r="A60" s="8">
        <v>45285</v>
      </c>
      <c r="B60" s="9">
        <v>-2.5829999999999999E-2</v>
      </c>
      <c r="C60" s="9">
        <v>-2.2110000000000001E-2</v>
      </c>
      <c r="D60" s="9">
        <v>2.085E-2</v>
      </c>
      <c r="E60" s="9">
        <v>-2.5319999999999999E-2</v>
      </c>
      <c r="F60" s="9">
        <v>8.5699999999999995E-3</v>
      </c>
    </row>
    <row r="61" spans="1:6" x14ac:dyDescent="0.2">
      <c r="A61" s="8">
        <v>45286</v>
      </c>
      <c r="B61" s="9">
        <v>8.9230000000000004E-2</v>
      </c>
      <c r="C61" s="9">
        <v>3.175E-2</v>
      </c>
      <c r="D61" s="9">
        <v>-2.7599999999999999E-3</v>
      </c>
      <c r="E61" s="9">
        <v>1.601E-2</v>
      </c>
      <c r="F61" s="9">
        <v>-1.0279999999999999E-2</v>
      </c>
    </row>
    <row r="62" spans="1:6" x14ac:dyDescent="0.2">
      <c r="A62" s="8">
        <v>45287</v>
      </c>
      <c r="B62" s="9">
        <v>-0.10589</v>
      </c>
      <c r="C62" s="9">
        <v>-3.0849999999999999E-2</v>
      </c>
      <c r="D62" s="9">
        <v>2.1399999999999999E-2</v>
      </c>
      <c r="E62" s="9">
        <v>-1.8440000000000002E-2</v>
      </c>
      <c r="F62" s="9">
        <v>3.5430000000000003E-2</v>
      </c>
    </row>
    <row r="63" spans="1:6" x14ac:dyDescent="0.2">
      <c r="A63" s="8">
        <v>45288</v>
      </c>
      <c r="B63" s="9">
        <v>3.0130000000000001E-2</v>
      </c>
      <c r="C63" s="9">
        <v>3.8999999999999999E-4</v>
      </c>
      <c r="D63" s="9">
        <v>4.41E-2</v>
      </c>
      <c r="E63" s="9">
        <v>2.2859999999999998E-2</v>
      </c>
      <c r="F63" s="9">
        <v>-4.1480000000000003E-2</v>
      </c>
    </row>
    <row r="64" spans="1:6" x14ac:dyDescent="0.2">
      <c r="A64" s="8">
        <v>45289</v>
      </c>
      <c r="B64" s="9">
        <v>-2.9190000000000001E-2</v>
      </c>
      <c r="C64" s="9">
        <v>-1.2899999999999999E-3</v>
      </c>
      <c r="D64" s="9">
        <v>2.2899999999999999E-3</v>
      </c>
      <c r="E64" s="9">
        <v>3.2200000000000002E-3</v>
      </c>
      <c r="F64" s="9">
        <v>3.3300000000000001E-3</v>
      </c>
    </row>
    <row r="65" spans="1:6" x14ac:dyDescent="0.2">
      <c r="A65" s="8">
        <v>45290</v>
      </c>
      <c r="B65" s="9">
        <v>-2.9090000000000001E-2</v>
      </c>
      <c r="C65" s="9">
        <v>-2.2000000000000001E-3</v>
      </c>
      <c r="D65" s="9">
        <v>-3.0210000000000001E-2</v>
      </c>
      <c r="E65" s="9">
        <v>6.4200000000000004E-3</v>
      </c>
      <c r="F65" s="9">
        <v>2.691E-2</v>
      </c>
    </row>
    <row r="66" spans="1:6" x14ac:dyDescent="0.2">
      <c r="A66" s="8">
        <v>45291</v>
      </c>
      <c r="B66" s="9">
        <v>1.6729999999999998E-2</v>
      </c>
      <c r="C66" s="9">
        <v>6.4999999999999997E-4</v>
      </c>
      <c r="D66" s="9">
        <v>-1.474E-2</v>
      </c>
      <c r="E66" s="9">
        <v>-3.3320000000000002E-2</v>
      </c>
      <c r="F66" s="9">
        <v>1.2E-4</v>
      </c>
    </row>
    <row r="67" spans="1:6" x14ac:dyDescent="0.2">
      <c r="A67" s="8">
        <v>45292</v>
      </c>
      <c r="B67" s="9">
        <v>-3.9419999999999997E-2</v>
      </c>
      <c r="C67" s="9">
        <v>-7.0699999999999999E-3</v>
      </c>
      <c r="D67" s="9">
        <v>8.1899999999999994E-3</v>
      </c>
      <c r="E67" s="9">
        <v>-2.2859999999999998E-2</v>
      </c>
      <c r="F67" s="9">
        <v>-8.0000000000000004E-4</v>
      </c>
    </row>
    <row r="68" spans="1:6" x14ac:dyDescent="0.2">
      <c r="A68" s="8">
        <v>45293</v>
      </c>
      <c r="B68" s="9">
        <v>0.14335000000000001</v>
      </c>
      <c r="C68" s="9">
        <v>-2.469E-2</v>
      </c>
      <c r="D68" s="9">
        <v>3.4939999999999999E-2</v>
      </c>
      <c r="E68" s="9">
        <v>1.9560000000000001E-2</v>
      </c>
      <c r="F68" s="9">
        <v>-1.4829999999999999E-2</v>
      </c>
    </row>
    <row r="69" spans="1:6" x14ac:dyDescent="0.2">
      <c r="A69" s="8">
        <v>45294</v>
      </c>
      <c r="B69" s="9">
        <v>-5.7880000000000001E-2</v>
      </c>
      <c r="C69" s="9">
        <v>0</v>
      </c>
      <c r="D69" s="9">
        <v>-2.1999999999999999E-2</v>
      </c>
      <c r="E69" s="9">
        <v>-1.136E-2</v>
      </c>
      <c r="F69" s="9">
        <v>-1.9400000000000001E-3</v>
      </c>
    </row>
    <row r="70" spans="1:6" x14ac:dyDescent="0.2">
      <c r="A70" s="8">
        <v>45295</v>
      </c>
      <c r="B70" s="9">
        <v>-8.1100000000000005E-2</v>
      </c>
      <c r="C70" s="9">
        <v>0</v>
      </c>
      <c r="D70" s="9">
        <v>0</v>
      </c>
      <c r="E70" s="9">
        <v>-2.2290000000000001E-2</v>
      </c>
      <c r="F70" s="9">
        <v>-5.3899999999999998E-3</v>
      </c>
    </row>
    <row r="71" spans="1:6" x14ac:dyDescent="0.2">
      <c r="A71" s="8">
        <v>45296</v>
      </c>
      <c r="B71" s="9">
        <v>-3.4200000000000001E-2</v>
      </c>
      <c r="C71" s="9">
        <v>0</v>
      </c>
      <c r="D71" s="9">
        <v>-4.8999999999999998E-4</v>
      </c>
      <c r="E71" s="9">
        <v>-3.6549999999999999E-2</v>
      </c>
      <c r="F71" s="9">
        <v>1.2600000000000001E-3</v>
      </c>
    </row>
    <row r="72" spans="1:6" x14ac:dyDescent="0.2">
      <c r="A72" s="8">
        <v>45297</v>
      </c>
      <c r="B72" s="9">
        <v>-3.9620000000000002E-2</v>
      </c>
      <c r="C72" s="9">
        <v>7.9890000000000003E-2</v>
      </c>
      <c r="D72" s="9">
        <v>9.5560000000000006E-2</v>
      </c>
      <c r="E72" s="9">
        <v>4.632E-2</v>
      </c>
      <c r="F72" s="9">
        <v>0.10163</v>
      </c>
    </row>
    <row r="73" spans="1:6" x14ac:dyDescent="0.2">
      <c r="A73" s="8">
        <v>45298</v>
      </c>
      <c r="B73" s="9">
        <v>2.3E-2</v>
      </c>
      <c r="C73" s="9">
        <v>0</v>
      </c>
      <c r="D73" s="9">
        <v>2.375E-2</v>
      </c>
      <c r="E73" s="9">
        <v>0</v>
      </c>
      <c r="F73" s="9">
        <v>1.24E-3</v>
      </c>
    </row>
    <row r="74" spans="1:6" x14ac:dyDescent="0.2">
      <c r="A74" s="8">
        <v>45299</v>
      </c>
      <c r="B74" s="9">
        <v>1.426E-2</v>
      </c>
      <c r="C74" s="9">
        <v>0</v>
      </c>
      <c r="D74" s="9">
        <v>5.8500000000000002E-3</v>
      </c>
      <c r="E74" s="9">
        <v>1.4710000000000001E-2</v>
      </c>
      <c r="F74" s="9">
        <v>-5.8349999999999999E-2</v>
      </c>
    </row>
    <row r="75" spans="1:6" x14ac:dyDescent="0.2">
      <c r="A75" s="8">
        <v>45300</v>
      </c>
      <c r="B75" s="9">
        <v>8.8900000000000003E-3</v>
      </c>
      <c r="C75" s="9">
        <v>0</v>
      </c>
      <c r="D75" s="9">
        <v>-2.1129999999999999E-2</v>
      </c>
      <c r="E75" s="9">
        <v>-1.7999999999999999E-2</v>
      </c>
      <c r="F75" s="9">
        <v>-5.9999999999999995E-4</v>
      </c>
    </row>
    <row r="76" spans="1:6" x14ac:dyDescent="0.2">
      <c r="A76" s="8">
        <v>45301</v>
      </c>
      <c r="B76" s="9">
        <v>-3.6749999999999998E-2</v>
      </c>
      <c r="C76" s="9">
        <v>-1.575E-2</v>
      </c>
      <c r="D76" s="9">
        <v>-1.4E-2</v>
      </c>
      <c r="E76" s="9">
        <v>1.65E-3</v>
      </c>
      <c r="F76" s="9">
        <v>-3.0339999999999999E-2</v>
      </c>
    </row>
    <row r="77" spans="1:6" x14ac:dyDescent="0.2">
      <c r="A77" s="10">
        <v>45302</v>
      </c>
      <c r="B77" s="11">
        <v>5.4800000000000001E-2</v>
      </c>
      <c r="C77" s="11">
        <v>-2.9389999999999999E-2</v>
      </c>
      <c r="D77" s="11">
        <v>-5.432E-2</v>
      </c>
      <c r="E77" s="11">
        <v>-6.62E-3</v>
      </c>
      <c r="F77" s="11">
        <v>3.141E-2</v>
      </c>
    </row>
    <row r="78" spans="1:6" x14ac:dyDescent="0.2"/>
    <row r="79" spans="1:6" x14ac:dyDescent="0.2"/>
    <row r="80" spans="1:6" x14ac:dyDescent="0.2"/>
    <row r="81" x14ac:dyDescent="0.2"/>
    <row r="82" x14ac:dyDescent="0.2"/>
  </sheetData>
  <conditionalFormatting sqref="B18:F22">
    <cfRule type="colorScale" priority="1">
      <colorScale>
        <cfvo type="min"/>
        <cfvo type="percentile" val="50"/>
        <cfvo type="max"/>
        <color theme="5" tint="-9.9978637043366805E-2"/>
        <color theme="2"/>
        <color theme="4" tint="-9.9978637043366805E-2"/>
      </colorScale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Risk Parity Portfolio</vt:lpstr>
    </vt:vector>
  </TitlesOfParts>
  <Manager/>
  <Company>Souppe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Risk Parity Portfolio</dc:title>
  <dc:subject/>
  <dc:creator>Tom Pickel | www.pickel.io</dc:creator>
  <cp:keywords/>
  <dc:description/>
  <cp:lastModifiedBy>Tom Pickel | www.pickel.io</cp:lastModifiedBy>
  <dcterms:created xsi:type="dcterms:W3CDTF">2024-03-15T12:14:52Z</dcterms:created>
  <dcterms:modified xsi:type="dcterms:W3CDTF">2024-03-19T20:13:51Z</dcterms:modified>
  <cp:category/>
</cp:coreProperties>
</file>