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/>
  <mc:AlternateContent xmlns:mc="http://schemas.openxmlformats.org/markup-compatibility/2006">
    <mc:Choice Requires="x15">
      <x15ac:absPath xmlns:x15ac="http://schemas.microsoft.com/office/spreadsheetml/2010/11/ac" url="/Users/tomp/Dropbox/pickel.io/Blog/Pages/Portfolio Management/"/>
    </mc:Choice>
  </mc:AlternateContent>
  <xr:revisionPtr revIDLastSave="0" documentId="13_ncr:1_{C154BE3C-CB29-DD40-A160-86E2BF49EA77}" xr6:coauthVersionLast="47" xr6:coauthVersionMax="47" xr10:uidLastSave="{00000000-0000-0000-0000-000000000000}"/>
  <bookViews>
    <workbookView xWindow="19200" yWindow="500" windowWidth="19200" windowHeight="21100" xr2:uid="{2DDAADA0-C463-A14D-9635-7D4B22EB9274}"/>
  </bookViews>
  <sheets>
    <sheet name="black_literman_model" sheetId="3" r:id="rId1"/>
  </sheets>
  <definedNames>
    <definedName name="solver_adj" localSheetId="0" hidden="1">black_literman_model!$H$14:$H$18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itr" localSheetId="0" hidden="1">2147483647</definedName>
    <definedName name="solver_lhs1" localSheetId="0" hidden="1">black_literman_model!$H$14:$H$18</definedName>
    <definedName name="solver_lhs2" localSheetId="0" hidden="1">black_literman_model!$H$19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2</definedName>
    <definedName name="solver_opt" localSheetId="0" hidden="1">black_literman_model!$H$27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el2" localSheetId="0" hidden="1">2</definedName>
    <definedName name="solver_rhs1" localSheetId="0" hidden="1">0</definedName>
    <definedName name="solver_rhs2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2" i="3" l="1"/>
  <c r="F104" i="3"/>
  <c r="F103" i="3"/>
  <c r="F102" i="3"/>
  <c r="F101" i="3"/>
  <c r="F100" i="3"/>
  <c r="E104" i="3"/>
  <c r="E103" i="3"/>
  <c r="E102" i="3"/>
  <c r="E101" i="3"/>
  <c r="E100" i="3"/>
  <c r="D104" i="3"/>
  <c r="D103" i="3"/>
  <c r="D101" i="3"/>
  <c r="D100" i="3"/>
  <c r="C104" i="3"/>
  <c r="C103" i="3"/>
  <c r="C102" i="3"/>
  <c r="C101" i="3"/>
  <c r="C100" i="3"/>
  <c r="B104" i="3"/>
  <c r="B103" i="3"/>
  <c r="B102" i="3"/>
  <c r="B101" i="3"/>
  <c r="B100" i="3"/>
  <c r="H93" i="3" l="1" a="1"/>
  <c r="H93" i="3" s="1"/>
  <c r="B83" i="3" s="1" a="1"/>
  <c r="B83" i="3" s="1"/>
  <c r="H26" i="3" a="1"/>
  <c r="H26" i="3" s="1"/>
  <c r="B20" i="3"/>
  <c r="C6" i="3"/>
  <c r="B19" i="3"/>
  <c r="C15" i="3" s="1"/>
  <c r="H19" i="3" l="1"/>
  <c r="C14" i="3"/>
  <c r="C18" i="3"/>
  <c r="C17" i="3"/>
  <c r="C16" i="3"/>
  <c r="C26" i="3" l="1" a="1"/>
  <c r="C26" i="3" s="1"/>
  <c r="H20" i="3"/>
  <c r="C20" i="3"/>
  <c r="D14" i="3" a="1"/>
  <c r="D14" i="3" s="1"/>
  <c r="D20" i="3" l="1"/>
  <c r="I83" i="3" a="1"/>
  <c r="I83" i="3" s="1"/>
  <c r="E14" i="3" s="1" a="1"/>
  <c r="E14" i="3" s="1"/>
  <c r="F14" i="3" s="1" a="1"/>
  <c r="F14" i="3" s="1"/>
  <c r="C25" i="3" l="1" a="1"/>
  <c r="C25" i="3" s="1"/>
  <c r="C27" i="3" s="1"/>
  <c r="H25" i="3" l="1" a="1"/>
  <c r="H25" i="3" s="1"/>
  <c r="H27" i="3" s="1"/>
  <c r="E20" i="3"/>
  <c r="C19" i="3"/>
  <c r="F19" i="3" l="1"/>
  <c r="G14" i="3" s="1"/>
  <c r="G15" i="3" l="1"/>
  <c r="G16" i="3"/>
  <c r="G17" i="3"/>
  <c r="G18" i="3"/>
  <c r="G19" i="3" l="1"/>
  <c r="G20" i="3"/>
  <c r="G25" i="3" a="1"/>
  <c r="G25" i="3" s="1"/>
  <c r="G26" i="3" a="1"/>
  <c r="G26" i="3" s="1"/>
  <c r="G27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<sst xmlns="http://schemas.openxmlformats.org/spreadsheetml/2006/main" count="111" uniqueCount="76">
  <si>
    <t>Past Security Returns</t>
  </si>
  <si>
    <t>Date</t>
  </si>
  <si>
    <t>T</t>
  </si>
  <si>
    <t>Sum</t>
  </si>
  <si>
    <t>Mean</t>
  </si>
  <si>
    <t>Market Cap</t>
  </si>
  <si>
    <t>Security</t>
  </si>
  <si>
    <t>Implementation Steps</t>
  </si>
  <si>
    <t>Black-Litterman</t>
  </si>
  <si>
    <t>Tau</t>
  </si>
  <si>
    <t>In the Black-Litterman model, we first ask what the market thinks, then what we think and then how sure we are about our opinions.</t>
  </si>
  <si>
    <t>Lambda</t>
  </si>
  <si>
    <t>Formulas</t>
  </si>
  <si>
    <t>Market Portfolio Variance</t>
  </si>
  <si>
    <t>Constant</t>
  </si>
  <si>
    <t>Note</t>
  </si>
  <si>
    <t>Approx. US Monthly data from 1950</t>
  </si>
  <si>
    <t>BL Formula for expected risk premium (excess return):</t>
  </si>
  <si>
    <t>Collect periodic historical returns of the securities we would like to include in our portfolio. Periods can be day/week/month, its important to use the same time periods for all calculations.</t>
  </si>
  <si>
    <t>Step 4:</t>
  </si>
  <si>
    <t>Step 5:</t>
  </si>
  <si>
    <t>Left BL Formula Part Calculation</t>
  </si>
  <si>
    <t>Right BL Formula Part Calculation</t>
  </si>
  <si>
    <t>Create our projections about the future and insert in the Views matrix, Q.</t>
  </si>
  <si>
    <t>Views (Q, left) and Link Matrix (P, right)</t>
  </si>
  <si>
    <t>Calculate the Omega matrix- our uncertainty in our projections. Now we have all the inputs we need for the BL formula of risk premium that is based on subjective return projections.</t>
  </si>
  <si>
    <t>BL Expected Risk Premium</t>
  </si>
  <si>
    <t>Implied Equilibrium Risk Premium</t>
  </si>
  <si>
    <t>Market Risk Premium (Excess Return)</t>
  </si>
  <si>
    <t>Create the Link matrix (P)- incorporate our views into the market's projected returns for each security. Either relative or absolute views about future returns.</t>
  </si>
  <si>
    <t>Create the past return covariance matrix (S).</t>
  </si>
  <si>
    <t>ABC</t>
  </si>
  <si>
    <t>DEF</t>
  </si>
  <si>
    <t>XYZ</t>
  </si>
  <si>
    <t>Y2K</t>
  </si>
  <si>
    <t>GNZ</t>
  </si>
  <si>
    <t>Calculate the BL (Black-Litterman) formula matrices: we can separate the calculations into its left and right parts.</t>
  </si>
  <si>
    <t>Step 11:</t>
  </si>
  <si>
    <t>BL Weights with Short Selling</t>
  </si>
  <si>
    <t>BL Weights Without Short Selling</t>
  </si>
  <si>
    <t>Expected Portfolio Variance</t>
  </si>
  <si>
    <t>Expected Sharpe Ratio</t>
  </si>
  <si>
    <t>Calculate portfolio expected return, variance and Sharpe ratio.</t>
  </si>
  <si>
    <t>Market-Cap Weights</t>
  </si>
  <si>
    <t>Expected Portfolio Excess Return</t>
  </si>
  <si>
    <t>Calculate the BL restricted weights, without short selling. Use Excel Solver: target cell is the expected Sharpe ratio. Maximize it. Cells to change: the BL weights without short selling. Input 2 constraints: the sum of the weights must equal 1, and the weights themselves must be &gt;= 0.</t>
  </si>
  <si>
    <t>Calculate the BL Portfolio Allocation Utility Measure- Z. See Step 11 formula below.</t>
  </si>
  <si>
    <t>Step</t>
  </si>
  <si>
    <t>Cell</t>
  </si>
  <si>
    <t>A111</t>
  </si>
  <si>
    <t>A101</t>
  </si>
  <si>
    <t>B13</t>
  </si>
  <si>
    <t>B7</t>
  </si>
  <si>
    <t>D13</t>
  </si>
  <si>
    <t>A95</t>
  </si>
  <si>
    <t>B94</t>
  </si>
  <si>
    <t>H95</t>
  </si>
  <si>
    <t>A84</t>
  </si>
  <si>
    <t>E13</t>
  </si>
  <si>
    <t>F13</t>
  </si>
  <si>
    <t>G13</t>
  </si>
  <si>
    <t>A25</t>
  </si>
  <si>
    <t>H13</t>
  </si>
  <si>
    <t>Calculate the projected risk premium for each security, using the market's implied equilibrium excess return (Pi). See Step 5 formula below.</t>
  </si>
  <si>
    <t>Action</t>
  </si>
  <si>
    <t>Model Constants</t>
  </si>
  <si>
    <t>Portfolio Stats</t>
  </si>
  <si>
    <t>Annualized Past Return Covariance Matrix</t>
  </si>
  <si>
    <t>The uncertainty with which we treat the market's ability to properly price securities</t>
  </si>
  <si>
    <t>Portfolio Allocation Utility Measure</t>
  </si>
  <si>
    <t>Equation of "Step 4"</t>
  </si>
  <si>
    <t>Calculate Lambda- the market equilibrium average price for risk.</t>
  </si>
  <si>
    <t>Uncertainty Matrix (Omega)</t>
  </si>
  <si>
    <t>Calculate the BL expected risk premiums (excess returns) using the Black-Litterman formula.</t>
  </si>
  <si>
    <t>Calculate the BL unrestricted weights, with short selling allowed, by using Z's weights.</t>
  </si>
  <si>
    <t>Collect the current market cap of our securities and calculate their relative weights in our portfolio. Make sure to keep consistent scales.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</si>
</sst>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00"/>
    <numFmt numFmtId="165" formatCode="0.000"/>
    <numFmt numFmtId="166" formatCode="_(* #,##0.000_);_(* \(#,##0.000\);_(* &quot;-&quot;??_);_(@_)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0" tint="-4.9989318521683403E-2"/>
      </bottom>
      <diagonal/>
    </border>
    <border>
      <left/>
      <right style="thin">
        <color auto="1"/>
      </right>
      <top style="thin">
        <color auto="1"/>
      </top>
      <bottom style="thin">
        <color theme="0" tint="-4.9989318521683403E-2"/>
      </bottom>
      <diagonal/>
    </border>
    <border>
      <left style="thin">
        <color auto="1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auto="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/>
      <top style="thin">
        <color theme="0" tint="-4.9989318521683403E-2"/>
      </top>
      <bottom style="thin">
        <color auto="1"/>
      </bottom>
      <diagonal/>
    </border>
    <border>
      <left/>
      <right style="thin">
        <color auto="1"/>
      </right>
      <top style="thin">
        <color theme="0" tint="-4.9989318521683403E-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4.9989318521683403E-2"/>
      </bottom>
      <diagonal/>
    </border>
    <border>
      <left style="thin">
        <color auto="1"/>
      </left>
      <right style="thin">
        <color auto="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 style="thin">
        <color auto="1"/>
      </right>
      <top style="thin">
        <color theme="0" tint="-4.9989318521683403E-2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0" tint="-4.9989318521683403E-2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2" fillId="0" borderId="0" xfId="0" applyFont="1"/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/>
    <xf numFmtId="14" fontId="0" fillId="0" borderId="3" xfId="0" applyNumberFormat="1" applyBorder="1"/>
    <xf numFmtId="0" fontId="0" fillId="0" borderId="3" xfId="0" applyBorder="1"/>
    <xf numFmtId="14" fontId="0" fillId="0" borderId="4" xfId="0" applyNumberFormat="1" applyBorder="1"/>
    <xf numFmtId="0" fontId="0" fillId="0" borderId="4" xfId="0" applyBorder="1"/>
    <xf numFmtId="0" fontId="0" fillId="0" borderId="5" xfId="0" applyBorder="1"/>
    <xf numFmtId="0" fontId="5" fillId="0" borderId="0" xfId="0" applyFont="1"/>
    <xf numFmtId="165" fontId="0" fillId="0" borderId="2" xfId="0" applyNumberFormat="1" applyBorder="1"/>
    <xf numFmtId="165" fontId="0" fillId="0" borderId="3" xfId="0" applyNumberFormat="1" applyBorder="1"/>
    <xf numFmtId="165" fontId="0" fillId="0" borderId="4" xfId="0" applyNumberFormat="1" applyBorder="1"/>
    <xf numFmtId="0" fontId="2" fillId="0" borderId="1" xfId="0" applyFont="1" applyBorder="1"/>
    <xf numFmtId="165" fontId="0" fillId="0" borderId="6" xfId="0" applyNumberFormat="1" applyBorder="1"/>
    <xf numFmtId="165" fontId="0" fillId="0" borderId="7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165" fontId="0" fillId="0" borderId="10" xfId="0" applyNumberFormat="1" applyBorder="1"/>
    <xf numFmtId="165" fontId="0" fillId="0" borderId="11" xfId="0" applyNumberFormat="1" applyBorder="1"/>
    <xf numFmtId="0" fontId="2" fillId="0" borderId="15" xfId="0" applyFont="1" applyBorder="1"/>
    <xf numFmtId="0" fontId="2" fillId="0" borderId="15" xfId="0" applyFont="1" applyBorder="1" applyAlignment="1">
      <alignment wrapText="1"/>
    </xf>
    <xf numFmtId="0" fontId="0" fillId="0" borderId="0" xfId="0" applyAlignment="1">
      <alignment horizontal="left"/>
    </xf>
    <xf numFmtId="166" fontId="0" fillId="0" borderId="2" xfId="1" applyNumberFormat="1" applyFont="1" applyBorder="1"/>
    <xf numFmtId="166" fontId="0" fillId="0" borderId="3" xfId="1" applyNumberFormat="1" applyFont="1" applyBorder="1"/>
    <xf numFmtId="43" fontId="0" fillId="0" borderId="2" xfId="0" applyNumberFormat="1" applyBorder="1"/>
    <xf numFmtId="43" fontId="0" fillId="0" borderId="3" xfId="0" applyNumberFormat="1" applyBorder="1"/>
    <xf numFmtId="43" fontId="0" fillId="0" borderId="4" xfId="0" applyNumberFormat="1" applyBorder="1"/>
    <xf numFmtId="43" fontId="2" fillId="0" borderId="1" xfId="0" applyNumberFormat="1" applyFont="1" applyBorder="1"/>
    <xf numFmtId="0" fontId="2" fillId="0" borderId="2" xfId="0" applyFont="1" applyBorder="1"/>
    <xf numFmtId="0" fontId="2" fillId="0" borderId="16" xfId="0" applyFont="1" applyBorder="1"/>
    <xf numFmtId="0" fontId="2" fillId="0" borderId="10" xfId="0" applyFon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0" fontId="0" fillId="0" borderId="17" xfId="0" applyBorder="1"/>
    <xf numFmtId="43" fontId="0" fillId="0" borderId="17" xfId="1" applyFont="1" applyBorder="1"/>
    <xf numFmtId="9" fontId="0" fillId="0" borderId="4" xfId="1" applyNumberFormat="1" applyFont="1" applyBorder="1"/>
    <xf numFmtId="0" fontId="2" fillId="0" borderId="5" xfId="0" applyFont="1" applyBorder="1"/>
    <xf numFmtId="164" fontId="0" fillId="0" borderId="2" xfId="0" applyNumberFormat="1" applyBorder="1"/>
    <xf numFmtId="164" fontId="0" fillId="0" borderId="8" xfId="0" applyNumberFormat="1" applyBorder="1"/>
    <xf numFmtId="164" fontId="0" fillId="0" borderId="3" xfId="0" applyNumberFormat="1" applyBorder="1"/>
    <xf numFmtId="164" fontId="0" fillId="0" borderId="9" xfId="0" applyNumberFormat="1" applyBorder="1"/>
    <xf numFmtId="164" fontId="0" fillId="0" borderId="4" xfId="0" applyNumberFormat="1" applyBorder="1"/>
    <xf numFmtId="0" fontId="2" fillId="0" borderId="18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19" xfId="0" applyFont="1" applyBorder="1" applyAlignment="1">
      <alignment horizontal="right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right"/>
    </xf>
    <xf numFmtId="0" fontId="2" fillId="0" borderId="14" xfId="0" applyFont="1" applyBorder="1" applyAlignment="1">
      <alignment horizontal="right"/>
    </xf>
    <xf numFmtId="0" fontId="0" fillId="0" borderId="2" xfId="0" applyBorder="1" applyAlignment="1">
      <alignment horizontal="left"/>
    </xf>
    <xf numFmtId="43" fontId="2" fillId="0" borderId="4" xfId="0" applyNumberFormat="1" applyFont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43" fontId="2" fillId="0" borderId="15" xfId="0" applyNumberFormat="1" applyFont="1" applyBorder="1"/>
    <xf numFmtId="0" fontId="3" fillId="0" borderId="0" xfId="0" applyFont="1"/>
    <xf numFmtId="43" fontId="2" fillId="0" borderId="0" xfId="0" applyNumberFormat="1" applyFont="1"/>
    <xf numFmtId="14" fontId="0" fillId="0" borderId="20" xfId="0" applyNumberFormat="1" applyBorder="1"/>
    <xf numFmtId="0" fontId="0" fillId="3" borderId="6" xfId="0" applyFill="1" applyBorder="1"/>
    <xf numFmtId="0" fontId="0" fillId="3" borderId="7" xfId="0" applyFill="1" applyBorder="1"/>
    <xf numFmtId="0" fontId="0" fillId="3" borderId="10" xfId="0" applyFill="1" applyBorder="1"/>
    <xf numFmtId="0" fontId="0" fillId="3" borderId="11" xfId="0" applyFill="1" applyBorder="1"/>
    <xf numFmtId="166" fontId="0" fillId="0" borderId="2" xfId="0" applyNumberFormat="1" applyBorder="1"/>
    <xf numFmtId="0" fontId="2" fillId="0" borderId="3" xfId="0" applyFont="1" applyBorder="1"/>
    <xf numFmtId="0" fontId="2" fillId="0" borderId="4" xfId="0" applyFont="1" applyBorder="1"/>
    <xf numFmtId="0" fontId="2" fillId="0" borderId="17" xfId="0" applyFont="1" applyBorder="1"/>
    <xf numFmtId="166" fontId="0" fillId="0" borderId="17" xfId="0" applyNumberFormat="1" applyBorder="1"/>
    <xf numFmtId="43" fontId="0" fillId="0" borderId="17" xfId="0" applyNumberFormat="1" applyBorder="1"/>
    <xf numFmtId="166" fontId="2" fillId="0" borderId="1" xfId="0" applyNumberFormat="1" applyFont="1" applyBorder="1"/>
    <xf numFmtId="166" fontId="0" fillId="0" borderId="3" xfId="0" applyNumberFormat="1" applyBorder="1"/>
    <xf numFmtId="166" fontId="0" fillId="0" borderId="4" xfId="0" applyNumberForma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58</xdr:row>
      <xdr:rowOff>127000</xdr:rowOff>
    </xdr:from>
    <xdr:to>
      <xdr:col>1</xdr:col>
      <xdr:colOff>533400</xdr:colOff>
      <xdr:row>63</xdr:row>
      <xdr:rowOff>127000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6B84F03-0D2F-9037-13E4-2304DBA6D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106400"/>
          <a:ext cx="2273300" cy="1016000"/>
        </a:xfrm>
        <a:prstGeom prst="rect">
          <a:avLst/>
        </a:prstGeom>
      </xdr:spPr>
    </xdr:pic>
    <xdr:clientData/>
  </xdr:twoCellAnchor>
  <xdr:twoCellAnchor editAs="oneCell">
    <xdr:from>
      <xdr:col>0</xdr:col>
      <xdr:colOff>177800</xdr:colOff>
      <xdr:row>77</xdr:row>
      <xdr:rowOff>184150</xdr:rowOff>
    </xdr:from>
    <xdr:to>
      <xdr:col>2</xdr:col>
      <xdr:colOff>406400</xdr:colOff>
      <xdr:row>80</xdr:row>
      <xdr:rowOff>158750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BBCE885-3F5C-25B2-D7E3-4FB9439F3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7800" y="13354050"/>
          <a:ext cx="2794000" cy="584200"/>
        </a:xfrm>
        <a:prstGeom prst="rect">
          <a:avLst/>
        </a:prstGeom>
      </xdr:spPr>
    </xdr:pic>
    <xdr:clientData/>
  </xdr:twoCellAnchor>
  <xdr:twoCellAnchor editAs="oneCell">
    <xdr:from>
      <xdr:col>7</xdr:col>
      <xdr:colOff>12700</xdr:colOff>
      <xdr:row>78</xdr:row>
      <xdr:rowOff>12700</xdr:rowOff>
    </xdr:from>
    <xdr:to>
      <xdr:col>10</xdr:col>
      <xdr:colOff>228600</xdr:colOff>
      <xdr:row>80</xdr:row>
      <xdr:rowOff>127000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6B744520-7FAF-5DE6-5120-D17196D3E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05600" y="13385800"/>
          <a:ext cx="2755900" cy="5207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65</xdr:row>
      <xdr:rowOff>177800</xdr:rowOff>
    </xdr:from>
    <xdr:to>
      <xdr:col>1</xdr:col>
      <xdr:colOff>469900</xdr:colOff>
      <xdr:row>68</xdr:row>
      <xdr:rowOff>152400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FA64C4FE-A8BF-C3DF-0EE2-BA2A20FCA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12877800"/>
          <a:ext cx="2209800" cy="5842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52</xdr:row>
      <xdr:rowOff>101600</xdr:rowOff>
    </xdr:from>
    <xdr:to>
      <xdr:col>7</xdr:col>
      <xdr:colOff>165100</xdr:colOff>
      <xdr:row>55</xdr:row>
      <xdr:rowOff>190500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26AD438-A9F4-59D0-E151-F4736D49E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9753600"/>
          <a:ext cx="7518400" cy="6985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71</xdr:row>
      <xdr:rowOff>63500</xdr:rowOff>
    </xdr:from>
    <xdr:to>
      <xdr:col>1</xdr:col>
      <xdr:colOff>647700</xdr:colOff>
      <xdr:row>74</xdr:row>
      <xdr:rowOff>114300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B946EBC6-08AA-23B4-65E9-F966F76F7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15887700"/>
          <a:ext cx="2387600" cy="660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1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CFF0D3"/>
      </a:accent1>
      <a:accent2>
        <a:srgbClr val="E7ECFF"/>
      </a:accent2>
      <a:accent3>
        <a:srgbClr val="F7C0D6"/>
      </a:accent3>
      <a:accent4>
        <a:srgbClr val="FAF5B3"/>
      </a:accent4>
      <a:accent5>
        <a:srgbClr val="FFD3BD"/>
      </a:accent5>
      <a:accent6>
        <a:srgbClr val="D4FFFA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B9597-46BA-264A-9BB1-18E80788E98F}">
  <dimension ref="A1:M170"/>
  <sheetViews>
    <sheetView showGridLines="0" tabSelected="1" workbookViewId="0">
      <selection activeCell="A2" sqref="A2"/>
    </sheetView>
  </sheetViews>
  <sheetFormatPr baseColWidth="10" defaultColWidth="0" defaultRowHeight="16" zeroHeight="1" x14ac:dyDescent="0.2"/>
  <cols>
    <col min="1" max="1" width="22.83203125" customWidth="1"/>
    <col min="2" max="3" width="10.83203125" customWidth="1"/>
    <col min="4" max="4" width="13.33203125" customWidth="1"/>
    <col min="5" max="5" width="12" customWidth="1"/>
    <col min="6" max="6" width="14.1640625" customWidth="1"/>
    <col min="7" max="7" width="12.5" customWidth="1"/>
    <col min="8" max="8" width="11.6640625" customWidth="1"/>
    <col min="9" max="13" width="10.83203125" customWidth="1"/>
    <col min="14" max="17" width="10.83203125" hidden="1" customWidth="1"/>
    <col min="18" max="16384" width="10.83203125" hidden="1"/>
  </cols>
  <sheetData>
    <row r="1" spans="1:10" x14ac:dyDescent="0.2">
      <c r="A1" s="12" t="s">
        <v>2</v>
      </c>
    </row>
    <row r="2" spans="1:10" ht="21" x14ac:dyDescent="0.25">
      <c r="A2" s="2" t="s">
        <v>65</v>
      </c>
      <c r="B2" s="1"/>
      <c r="C2" s="1"/>
      <c r="D2" s="1"/>
      <c r="E2" s="1"/>
      <c r="F2" s="1"/>
      <c r="G2" s="1"/>
      <c r="H2" s="1"/>
    </row>
    <row r="3" spans="1:10" x14ac:dyDescent="0.2"/>
    <row r="4" spans="1:10" x14ac:dyDescent="0.2">
      <c r="B4" s="3" t="s">
        <v>14</v>
      </c>
      <c r="C4" s="3" t="s">
        <v>15</v>
      </c>
      <c r="D4" s="3"/>
      <c r="E4" s="3"/>
      <c r="F4" s="3"/>
      <c r="G4" s="3"/>
      <c r="H4" s="3"/>
    </row>
    <row r="5" spans="1:10" x14ac:dyDescent="0.2">
      <c r="A5" s="6" t="s">
        <v>28</v>
      </c>
      <c r="B5" s="26">
        <v>6.0000000000000001E-3</v>
      </c>
      <c r="C5" s="6" t="s">
        <v>16</v>
      </c>
      <c r="D5" s="6"/>
      <c r="E5" s="6"/>
      <c r="F5" s="6"/>
      <c r="G5" s="6"/>
      <c r="H5" s="6"/>
    </row>
    <row r="6" spans="1:10" x14ac:dyDescent="0.2">
      <c r="A6" s="8" t="s">
        <v>13</v>
      </c>
      <c r="B6" s="27">
        <v>2E-3</v>
      </c>
      <c r="C6" s="8" t="str">
        <f>C5</f>
        <v>Approx. US Monthly data from 1950</v>
      </c>
      <c r="D6" s="8"/>
      <c r="E6" s="8"/>
      <c r="F6" s="8"/>
      <c r="G6" s="8"/>
      <c r="H6" s="8"/>
    </row>
    <row r="7" spans="1:10" x14ac:dyDescent="0.2">
      <c r="A7" s="39" t="s">
        <v>11</v>
      </c>
      <c r="B7" s="40">
        <v>1.5</v>
      </c>
      <c r="C7" s="39" t="s">
        <v>70</v>
      </c>
      <c r="D7" s="39"/>
      <c r="E7" s="39"/>
      <c r="F7" s="39"/>
      <c r="G7" s="39"/>
      <c r="H7" s="39"/>
    </row>
    <row r="8" spans="1:10" x14ac:dyDescent="0.2">
      <c r="A8" s="10" t="s">
        <v>9</v>
      </c>
      <c r="B8" s="41">
        <v>1</v>
      </c>
      <c r="C8" s="10" t="s">
        <v>68</v>
      </c>
      <c r="D8" s="10"/>
      <c r="E8" s="10"/>
      <c r="F8" s="10"/>
      <c r="G8" s="10"/>
      <c r="H8" s="10"/>
    </row>
    <row r="9" spans="1:10" x14ac:dyDescent="0.2"/>
    <row r="10" spans="1:10" x14ac:dyDescent="0.2"/>
    <row r="11" spans="1:10" ht="21" x14ac:dyDescent="0.25">
      <c r="A11" s="2" t="s">
        <v>8</v>
      </c>
      <c r="B11" s="1"/>
      <c r="C11" s="1"/>
      <c r="D11" s="1"/>
      <c r="E11" s="1"/>
      <c r="F11" s="1"/>
      <c r="G11" s="1"/>
      <c r="H11" s="1"/>
      <c r="I11" s="60"/>
      <c r="J11" s="60"/>
    </row>
    <row r="12" spans="1:10" x14ac:dyDescent="0.2"/>
    <row r="13" spans="1:10" ht="51" x14ac:dyDescent="0.2">
      <c r="A13" s="24" t="s">
        <v>6</v>
      </c>
      <c r="B13" s="24" t="s">
        <v>5</v>
      </c>
      <c r="C13" s="24" t="s">
        <v>43</v>
      </c>
      <c r="D13" s="24" t="s">
        <v>27</v>
      </c>
      <c r="E13" s="24" t="s">
        <v>26</v>
      </c>
      <c r="F13" s="24" t="s">
        <v>69</v>
      </c>
      <c r="G13" s="24" t="s">
        <v>38</v>
      </c>
      <c r="H13" s="24" t="s">
        <v>39</v>
      </c>
    </row>
    <row r="14" spans="1:10" x14ac:dyDescent="0.2">
      <c r="A14" s="54" t="s">
        <v>31</v>
      </c>
      <c r="B14" s="56">
        <v>100</v>
      </c>
      <c r="C14" s="28">
        <f>B14/$B$19</f>
        <v>0.11428571428571428</v>
      </c>
      <c r="D14" s="28" cm="1">
        <f t="array" ref="D14:D18">2*B7*MMULT($B$100:$F$104,$C$14:$C$18)</f>
        <v>6.1129957928091443E-3</v>
      </c>
      <c r="E14" s="67" cm="1">
        <f t="array" ref="E14:E18">MMULT(_xlfn.ANCHORARRAY($B$83),_xlfn.ANCHORARRAY($I$83))</f>
        <v>1.3432861552145573E-2</v>
      </c>
      <c r="F14" s="28" cm="1">
        <f t="array" ref="F14:F18">MMULT(MINVERSE($B$100:$F$104),_xlfn.ANCHORARRAY($E$14))</f>
        <v>0.7143595903080302</v>
      </c>
      <c r="G14" s="28">
        <f>F14/$F$19</f>
        <v>0.19326218073306003</v>
      </c>
      <c r="H14" s="28">
        <v>0.19326217694179595</v>
      </c>
    </row>
    <row r="15" spans="1:10" x14ac:dyDescent="0.2">
      <c r="A15" s="4" t="s">
        <v>32</v>
      </c>
      <c r="B15" s="57">
        <v>200</v>
      </c>
      <c r="C15" s="29">
        <f t="shared" ref="C15:C18" si="0">B15/$B$19</f>
        <v>0.22857142857142856</v>
      </c>
      <c r="D15" s="29">
        <v>1.1945563870340573E-2</v>
      </c>
      <c r="E15" s="74">
        <v>1.4407247459615968E-2</v>
      </c>
      <c r="F15" s="29">
        <v>0.73239542188373741</v>
      </c>
      <c r="G15" s="29">
        <f t="shared" ref="G15:G18" si="1">F15/$F$19</f>
        <v>0.19814157787274475</v>
      </c>
      <c r="H15" s="29">
        <v>0.1981414985645345</v>
      </c>
    </row>
    <row r="16" spans="1:10" x14ac:dyDescent="0.2">
      <c r="A16" s="4" t="s">
        <v>33</v>
      </c>
      <c r="B16" s="57">
        <v>50</v>
      </c>
      <c r="C16" s="29">
        <f t="shared" si="0"/>
        <v>5.7142857142857141E-2</v>
      </c>
      <c r="D16" s="29">
        <v>8.1754906564799959E-3</v>
      </c>
      <c r="E16" s="74">
        <v>1.8711381672498993E-2</v>
      </c>
      <c r="F16" s="29">
        <v>0.54293101887945927</v>
      </c>
      <c r="G16" s="29">
        <f t="shared" si="1"/>
        <v>0.14688405408125305</v>
      </c>
      <c r="H16" s="29">
        <v>0.14688389198827706</v>
      </c>
    </row>
    <row r="17" spans="1:9" x14ac:dyDescent="0.2">
      <c r="A17" s="4" t="s">
        <v>34</v>
      </c>
      <c r="B17" s="57">
        <v>75</v>
      </c>
      <c r="C17" s="29">
        <f t="shared" si="0"/>
        <v>8.5714285714285715E-2</v>
      </c>
      <c r="D17" s="29">
        <v>8.2938261619337154E-3</v>
      </c>
      <c r="E17" s="74">
        <v>1.1209558859665214E-2</v>
      </c>
      <c r="F17" s="29">
        <v>0.21046172097340593</v>
      </c>
      <c r="G17" s="29">
        <f t="shared" si="1"/>
        <v>5.6938118712194466E-2</v>
      </c>
      <c r="H17" s="29">
        <v>5.6938278216679301E-2</v>
      </c>
    </row>
    <row r="18" spans="1:9" x14ac:dyDescent="0.2">
      <c r="A18" s="5" t="s">
        <v>35</v>
      </c>
      <c r="B18" s="58">
        <v>450</v>
      </c>
      <c r="C18" s="30">
        <f t="shared" si="0"/>
        <v>0.51428571428571423</v>
      </c>
      <c r="D18" s="30">
        <v>1.532357972240914E-2</v>
      </c>
      <c r="E18" s="75">
        <v>1.4033609606951894E-2</v>
      </c>
      <c r="F18" s="30">
        <v>1.4961760066876915</v>
      </c>
      <c r="G18" s="30">
        <f t="shared" si="1"/>
        <v>0.40477406860074772</v>
      </c>
      <c r="H18" s="30">
        <v>0.40477416479442885</v>
      </c>
    </row>
    <row r="19" spans="1:9" x14ac:dyDescent="0.2">
      <c r="A19" s="16" t="s">
        <v>3</v>
      </c>
      <c r="B19" s="16">
        <f>SUM(B14:B18)</f>
        <v>875</v>
      </c>
      <c r="C19" s="55">
        <f>SUM(C14:C18)</f>
        <v>1</v>
      </c>
      <c r="D19" s="16"/>
      <c r="E19" s="16"/>
      <c r="F19" s="55">
        <f>SUM(F14:F18)</f>
        <v>3.6963237587323241</v>
      </c>
      <c r="G19" s="59">
        <f>SUM(G14:G18)</f>
        <v>1</v>
      </c>
      <c r="H19" s="55">
        <f>SUM(H14:H18)</f>
        <v>1.0000000105057156</v>
      </c>
    </row>
    <row r="20" spans="1:9" x14ac:dyDescent="0.2">
      <c r="A20" s="16" t="s">
        <v>4</v>
      </c>
      <c r="B20" s="16">
        <f>AVERAGE(B14:B18)</f>
        <v>175</v>
      </c>
      <c r="C20" s="31">
        <f>AVERAGE(C14:C18)</f>
        <v>0.2</v>
      </c>
      <c r="D20" s="31">
        <f>AVERAGE(D14:D18)</f>
        <v>9.970291240794512E-3</v>
      </c>
      <c r="E20" s="31">
        <f>AVERAGE(E14:E18)</f>
        <v>1.4358931830175531E-2</v>
      </c>
      <c r="F20" s="31"/>
      <c r="G20" s="31">
        <f>AVERAGE(G14:G18)</f>
        <v>0.2</v>
      </c>
      <c r="H20" s="31">
        <f>AVERAGE(H14:H18)</f>
        <v>0.20000000210114313</v>
      </c>
    </row>
    <row r="21" spans="1:9" x14ac:dyDescent="0.2">
      <c r="A21" s="3"/>
      <c r="B21" s="3"/>
      <c r="C21" s="61"/>
      <c r="D21" s="61"/>
      <c r="E21" s="61"/>
      <c r="F21" s="61"/>
      <c r="G21" s="61"/>
      <c r="H21" s="61"/>
    </row>
    <row r="22" spans="1:9" x14ac:dyDescent="0.2">
      <c r="A22" s="3"/>
      <c r="B22" s="3"/>
      <c r="C22" s="61"/>
      <c r="D22" s="61"/>
      <c r="E22" s="61"/>
      <c r="F22" s="61"/>
      <c r="G22" s="61"/>
      <c r="H22" s="61"/>
    </row>
    <row r="23" spans="1:9" ht="21" x14ac:dyDescent="0.25">
      <c r="A23" s="2" t="s">
        <v>66</v>
      </c>
      <c r="B23" s="1"/>
      <c r="C23" s="1"/>
      <c r="D23" s="1"/>
      <c r="E23" s="1"/>
      <c r="F23" s="1"/>
      <c r="G23" s="1"/>
      <c r="H23" s="1"/>
    </row>
    <row r="24" spans="1:9" x14ac:dyDescent="0.2">
      <c r="A24" s="3"/>
      <c r="B24" s="3"/>
      <c r="C24" s="61"/>
      <c r="D24" s="61"/>
      <c r="E24" s="61"/>
      <c r="F24" s="61"/>
      <c r="G24" s="61"/>
      <c r="H24" s="61"/>
    </row>
    <row r="25" spans="1:9" x14ac:dyDescent="0.2">
      <c r="A25" s="6" t="s">
        <v>44</v>
      </c>
      <c r="B25" s="32"/>
      <c r="C25" s="67" cm="1">
        <f t="array" ref="C25">MMULT(TRANSPOSE($C$14:$C$18),_xlfn.ANCHORARRAY($E$14))</f>
        <v>1.4075595392418221E-2</v>
      </c>
      <c r="D25" s="28"/>
      <c r="E25" s="28"/>
      <c r="F25" s="28"/>
      <c r="G25" s="67" cm="1">
        <f t="array" ref="G25">MMULT(TRANSPOSE($G$14:$G$18),_xlfn.ANCHORARRAY($E$14))</f>
        <v>1.4517834909846049E-2</v>
      </c>
      <c r="H25" s="67" cm="1">
        <f t="array" ref="H25">MMULT(TRANSPOSE($H$14:$H$18),_xlfn.ANCHORARRAY($E$14))</f>
        <v>1.4517833821241452E-2</v>
      </c>
    </row>
    <row r="26" spans="1:9" x14ac:dyDescent="0.2">
      <c r="A26" s="39" t="s">
        <v>40</v>
      </c>
      <c r="B26" s="70"/>
      <c r="C26" s="71" cm="1">
        <f t="array" ref="C26">MMULT(MMULT(TRANSPOSE($C$14:$C$18),$B$100:$F$104),$C$14:$C$18)</f>
        <v>4.1626037041532071E-3</v>
      </c>
      <c r="D26" s="72"/>
      <c r="E26" s="72"/>
      <c r="F26" s="72"/>
      <c r="G26" s="71" cm="1">
        <f t="array" ref="G26">MMULT(MMULT(TRANSPOSE($G$14:$G$18),$B$100:$F$104),$G$14:$G$18)</f>
        <v>3.9276415859267229E-3</v>
      </c>
      <c r="H26" s="71" cm="1">
        <f t="array" ref="H26">MMULT(MMULT(TRANSPOSE($H$14:$H$18),$B$100:$F$104),$H$14:$H$18)</f>
        <v>3.9276409969075258E-3</v>
      </c>
    </row>
    <row r="27" spans="1:9" x14ac:dyDescent="0.2">
      <c r="A27" s="16" t="s">
        <v>41</v>
      </c>
      <c r="B27" s="16"/>
      <c r="C27" s="73">
        <f>C25/SQRT(C26)</f>
        <v>0.21816457945477039</v>
      </c>
      <c r="D27" s="31"/>
      <c r="E27" s="31"/>
      <c r="F27" s="31"/>
      <c r="G27" s="73">
        <f>G25/SQRT(G26)</f>
        <v>0.23165193308629545</v>
      </c>
      <c r="H27" s="73">
        <f>H25/SQRT(H26)</f>
        <v>0.2316519330862678</v>
      </c>
    </row>
    <row r="28" spans="1:9" x14ac:dyDescent="0.2"/>
    <row r="29" spans="1:9" x14ac:dyDescent="0.2"/>
    <row r="30" spans="1:9" ht="21" x14ac:dyDescent="0.25">
      <c r="A30" s="2" t="s">
        <v>7</v>
      </c>
      <c r="B30" s="1"/>
      <c r="C30" s="1"/>
      <c r="D30" s="1"/>
      <c r="E30" s="1"/>
      <c r="F30" s="1"/>
      <c r="G30" s="1"/>
      <c r="H30" s="1"/>
      <c r="I30" s="1"/>
    </row>
    <row r="31" spans="1:9" x14ac:dyDescent="0.2"/>
    <row r="32" spans="1:9" x14ac:dyDescent="0.2">
      <c r="A32" s="3" t="s">
        <v>47</v>
      </c>
      <c r="B32" s="3" t="s">
        <v>64</v>
      </c>
      <c r="C32" s="3"/>
      <c r="D32" s="3"/>
      <c r="E32" s="3"/>
      <c r="F32" s="3"/>
      <c r="G32" s="3"/>
      <c r="H32" s="3"/>
      <c r="I32" s="3" t="s">
        <v>48</v>
      </c>
    </row>
    <row r="33" spans="1:9" x14ac:dyDescent="0.2">
      <c r="A33" s="6"/>
      <c r="B33" s="6" t="s">
        <v>10</v>
      </c>
      <c r="C33" s="6"/>
      <c r="D33" s="6"/>
      <c r="E33" s="6"/>
      <c r="F33" s="6"/>
      <c r="G33" s="6"/>
      <c r="H33" s="6"/>
      <c r="I33" s="32"/>
    </row>
    <row r="34" spans="1:9" x14ac:dyDescent="0.2">
      <c r="A34" s="4">
        <v>1</v>
      </c>
      <c r="B34" s="8" t="s">
        <v>18</v>
      </c>
      <c r="C34" s="8"/>
      <c r="D34" s="8"/>
      <c r="E34" s="8"/>
      <c r="F34" s="8"/>
      <c r="G34" s="8"/>
      <c r="H34" s="8"/>
      <c r="I34" s="68" t="s">
        <v>49</v>
      </c>
    </row>
    <row r="35" spans="1:9" x14ac:dyDescent="0.2">
      <c r="A35" s="4">
        <v>2</v>
      </c>
      <c r="B35" s="8" t="s">
        <v>30</v>
      </c>
      <c r="C35" s="8"/>
      <c r="D35" s="8"/>
      <c r="E35" s="8"/>
      <c r="F35" s="8"/>
      <c r="G35" s="8"/>
      <c r="H35" s="8"/>
      <c r="I35" s="68" t="s">
        <v>50</v>
      </c>
    </row>
    <row r="36" spans="1:9" x14ac:dyDescent="0.2">
      <c r="A36" s="4">
        <v>3</v>
      </c>
      <c r="B36" s="8" t="s">
        <v>75</v>
      </c>
      <c r="C36" s="8"/>
      <c r="D36" s="8"/>
      <c r="E36" s="8"/>
      <c r="F36" s="8"/>
      <c r="G36" s="8"/>
      <c r="H36" s="8"/>
      <c r="I36" s="68" t="s">
        <v>51</v>
      </c>
    </row>
    <row r="37" spans="1:9" x14ac:dyDescent="0.2">
      <c r="A37" s="4">
        <v>4</v>
      </c>
      <c r="B37" s="8" t="s">
        <v>71</v>
      </c>
      <c r="C37" s="8"/>
      <c r="D37" s="8"/>
      <c r="E37" s="8"/>
      <c r="F37" s="8"/>
      <c r="G37" s="8"/>
      <c r="H37" s="8"/>
      <c r="I37" s="68" t="s">
        <v>52</v>
      </c>
    </row>
    <row r="38" spans="1:9" x14ac:dyDescent="0.2">
      <c r="A38" s="4">
        <v>5</v>
      </c>
      <c r="B38" s="8" t="s">
        <v>63</v>
      </c>
      <c r="C38" s="8"/>
      <c r="D38" s="8"/>
      <c r="E38" s="8"/>
      <c r="F38" s="8"/>
      <c r="G38" s="8"/>
      <c r="H38" s="8"/>
      <c r="I38" s="68" t="s">
        <v>53</v>
      </c>
    </row>
    <row r="39" spans="1:9" x14ac:dyDescent="0.2">
      <c r="A39" s="4">
        <v>6</v>
      </c>
      <c r="B39" s="8" t="s">
        <v>23</v>
      </c>
      <c r="C39" s="8"/>
      <c r="D39" s="8"/>
      <c r="E39" s="8"/>
      <c r="F39" s="8"/>
      <c r="G39" s="8"/>
      <c r="H39" s="8"/>
      <c r="I39" s="68" t="s">
        <v>54</v>
      </c>
    </row>
    <row r="40" spans="1:9" x14ac:dyDescent="0.2">
      <c r="A40" s="4">
        <v>7</v>
      </c>
      <c r="B40" s="8" t="s">
        <v>29</v>
      </c>
      <c r="C40" s="8"/>
      <c r="D40" s="8"/>
      <c r="E40" s="8"/>
      <c r="F40" s="8"/>
      <c r="G40" s="8"/>
      <c r="H40" s="8"/>
      <c r="I40" s="68" t="s">
        <v>55</v>
      </c>
    </row>
    <row r="41" spans="1:9" x14ac:dyDescent="0.2">
      <c r="A41" s="4">
        <v>8</v>
      </c>
      <c r="B41" s="8" t="s">
        <v>25</v>
      </c>
      <c r="C41" s="8"/>
      <c r="D41" s="8"/>
      <c r="E41" s="8"/>
      <c r="F41" s="8"/>
      <c r="G41" s="8"/>
      <c r="H41" s="8"/>
      <c r="I41" s="68" t="s">
        <v>56</v>
      </c>
    </row>
    <row r="42" spans="1:9" x14ac:dyDescent="0.2">
      <c r="A42" s="4">
        <v>9</v>
      </c>
      <c r="B42" s="8" t="s">
        <v>36</v>
      </c>
      <c r="C42" s="8"/>
      <c r="D42" s="8"/>
      <c r="E42" s="8"/>
      <c r="F42" s="8"/>
      <c r="G42" s="8"/>
      <c r="H42" s="8"/>
      <c r="I42" s="68" t="s">
        <v>57</v>
      </c>
    </row>
    <row r="43" spans="1:9" x14ac:dyDescent="0.2">
      <c r="A43" s="4">
        <v>10</v>
      </c>
      <c r="B43" s="8" t="s">
        <v>73</v>
      </c>
      <c r="C43" s="8"/>
      <c r="D43" s="8"/>
      <c r="E43" s="8"/>
      <c r="F43" s="8"/>
      <c r="G43" s="8"/>
      <c r="H43" s="8"/>
      <c r="I43" s="68" t="s">
        <v>58</v>
      </c>
    </row>
    <row r="44" spans="1:9" x14ac:dyDescent="0.2">
      <c r="A44" s="4">
        <v>11</v>
      </c>
      <c r="B44" s="8" t="s">
        <v>46</v>
      </c>
      <c r="C44" s="8"/>
      <c r="D44" s="8"/>
      <c r="E44" s="8"/>
      <c r="F44" s="8"/>
      <c r="G44" s="8"/>
      <c r="H44" s="8"/>
      <c r="I44" s="68" t="s">
        <v>59</v>
      </c>
    </row>
    <row r="45" spans="1:9" x14ac:dyDescent="0.2">
      <c r="A45" s="4">
        <v>12</v>
      </c>
      <c r="B45" s="8" t="s">
        <v>74</v>
      </c>
      <c r="C45" s="8"/>
      <c r="D45" s="8"/>
      <c r="E45" s="8"/>
      <c r="F45" s="8"/>
      <c r="G45" s="8"/>
      <c r="H45" s="8"/>
      <c r="I45" s="68" t="s">
        <v>60</v>
      </c>
    </row>
    <row r="46" spans="1:9" x14ac:dyDescent="0.2">
      <c r="A46" s="4">
        <v>13</v>
      </c>
      <c r="B46" s="8" t="s">
        <v>42</v>
      </c>
      <c r="C46" s="8"/>
      <c r="D46" s="8"/>
      <c r="E46" s="8"/>
      <c r="F46" s="8"/>
      <c r="G46" s="8"/>
      <c r="H46" s="8"/>
      <c r="I46" s="68" t="s">
        <v>61</v>
      </c>
    </row>
    <row r="47" spans="1:9" x14ac:dyDescent="0.2">
      <c r="A47" s="5">
        <v>14</v>
      </c>
      <c r="B47" s="10" t="s">
        <v>45</v>
      </c>
      <c r="C47" s="10"/>
      <c r="D47" s="10"/>
      <c r="E47" s="10"/>
      <c r="F47" s="10"/>
      <c r="G47" s="10"/>
      <c r="H47" s="10"/>
      <c r="I47" s="69" t="s">
        <v>62</v>
      </c>
    </row>
    <row r="48" spans="1:9" x14ac:dyDescent="0.2"/>
    <row r="49" spans="1:9" x14ac:dyDescent="0.2"/>
    <row r="50" spans="1:9" ht="21" x14ac:dyDescent="0.25">
      <c r="A50" s="2" t="s">
        <v>12</v>
      </c>
      <c r="B50" s="1"/>
      <c r="C50" s="1"/>
      <c r="D50" s="1"/>
      <c r="E50" s="1"/>
      <c r="F50" s="1"/>
      <c r="G50" s="1"/>
      <c r="H50" s="1"/>
      <c r="I50" s="1"/>
    </row>
    <row r="51" spans="1:9" x14ac:dyDescent="0.2"/>
    <row r="52" spans="1:9" x14ac:dyDescent="0.2">
      <c r="A52" t="s">
        <v>17</v>
      </c>
    </row>
    <row r="53" spans="1:9" x14ac:dyDescent="0.2"/>
    <row r="54" spans="1:9" x14ac:dyDescent="0.2"/>
    <row r="55" spans="1:9" x14ac:dyDescent="0.2"/>
    <row r="56" spans="1:9" x14ac:dyDescent="0.2"/>
    <row r="57" spans="1:9" x14ac:dyDescent="0.2"/>
    <row r="58" spans="1:9" x14ac:dyDescent="0.2">
      <c r="A58" t="s">
        <v>19</v>
      </c>
    </row>
    <row r="59" spans="1:9" x14ac:dyDescent="0.2"/>
    <row r="60" spans="1:9" x14ac:dyDescent="0.2"/>
    <row r="61" spans="1:9" x14ac:dyDescent="0.2"/>
    <row r="62" spans="1:9" x14ac:dyDescent="0.2"/>
    <row r="63" spans="1:9" x14ac:dyDescent="0.2"/>
    <row r="64" spans="1:9" x14ac:dyDescent="0.2"/>
    <row r="65" spans="1:10" x14ac:dyDescent="0.2">
      <c r="A65" s="25" t="s">
        <v>20</v>
      </c>
    </row>
    <row r="66" spans="1:10" x14ac:dyDescent="0.2"/>
    <row r="67" spans="1:10" x14ac:dyDescent="0.2"/>
    <row r="68" spans="1:10" x14ac:dyDescent="0.2"/>
    <row r="69" spans="1:10" x14ac:dyDescent="0.2"/>
    <row r="70" spans="1:10" x14ac:dyDescent="0.2"/>
    <row r="71" spans="1:10" x14ac:dyDescent="0.2">
      <c r="A71" t="s">
        <v>37</v>
      </c>
    </row>
    <row r="72" spans="1:10" x14ac:dyDescent="0.2"/>
    <row r="73" spans="1:10" x14ac:dyDescent="0.2"/>
    <row r="74" spans="1:10" x14ac:dyDescent="0.2"/>
    <row r="75" spans="1:10" x14ac:dyDescent="0.2"/>
    <row r="76" spans="1:10" x14ac:dyDescent="0.2"/>
    <row r="77" spans="1:10" ht="21" x14ac:dyDescent="0.25">
      <c r="A77" s="2" t="s">
        <v>21</v>
      </c>
      <c r="B77" s="1"/>
      <c r="C77" s="1"/>
      <c r="D77" s="1"/>
      <c r="E77" s="1"/>
      <c r="F77" s="1"/>
      <c r="H77" s="2" t="s">
        <v>22</v>
      </c>
      <c r="I77" s="1"/>
      <c r="J77" s="1"/>
    </row>
    <row r="78" spans="1:10" x14ac:dyDescent="0.2"/>
    <row r="79" spans="1:10" x14ac:dyDescent="0.2"/>
    <row r="80" spans="1:10" x14ac:dyDescent="0.2"/>
    <row r="81" spans="1:9" x14ac:dyDescent="0.2"/>
    <row r="82" spans="1:9" x14ac:dyDescent="0.2">
      <c r="A82" s="42"/>
      <c r="B82" s="48" t="s">
        <v>31</v>
      </c>
      <c r="C82" s="49" t="s">
        <v>32</v>
      </c>
      <c r="D82" s="49" t="s">
        <v>33</v>
      </c>
      <c r="E82" s="49" t="s">
        <v>34</v>
      </c>
      <c r="F82" s="50" t="s">
        <v>35</v>
      </c>
    </row>
    <row r="83" spans="1:9" x14ac:dyDescent="0.2">
      <c r="A83" s="51" t="s">
        <v>31</v>
      </c>
      <c r="B83" s="35" cm="1">
        <f t="array" ref="B83:F87">MINVERSE(MINVERSE($B$8*$B$100:$F$104)+MMULT(MMULT(TRANSPOSE($B$93:$F$94),MINVERSE(_xlfn.ANCHORARRAY($H$93))),$B$93:$F$94))</f>
        <v>1.5097483829832729E-2</v>
      </c>
      <c r="C83" s="43">
        <v>-3.6137397202754809E-4</v>
      </c>
      <c r="D83" s="43">
        <v>-5.0727187296727341E-3</v>
      </c>
      <c r="E83" s="43">
        <v>2.564009465747745E-3</v>
      </c>
      <c r="F83" s="36">
        <v>-1.5481271103352928E-3</v>
      </c>
      <c r="H83" s="51" t="s">
        <v>31</v>
      </c>
      <c r="I83" s="36" cm="1">
        <f t="array" ref="I83:I87">MMULT(MINVERSE($B$8*$B$100:$F$104),_xlfn.ANCHORARRAY($D$14))+MMULT(MMULT(TRANSPOSE($B$93:$F$94),MINVERSE(_xlfn.ANCHORARRAY($H$93))),$A$93:$A$94)</f>
        <v>1.3807478774633517</v>
      </c>
    </row>
    <row r="84" spans="1:9" x14ac:dyDescent="0.2">
      <c r="A84" s="52" t="s">
        <v>32</v>
      </c>
      <c r="B84" s="44">
        <v>-3.6137397202754814E-4</v>
      </c>
      <c r="C84" s="45">
        <v>9.3048788357263917E-3</v>
      </c>
      <c r="D84" s="45">
        <v>3.3451605209875476E-3</v>
      </c>
      <c r="E84" s="45">
        <v>3.5016692253088096E-3</v>
      </c>
      <c r="F84" s="46">
        <v>3.1820697010575805E-3</v>
      </c>
      <c r="H84" s="52" t="s">
        <v>32</v>
      </c>
      <c r="I84" s="46">
        <v>0.17847316828536675</v>
      </c>
    </row>
    <row r="85" spans="1:9" x14ac:dyDescent="0.2">
      <c r="A85" s="52" t="s">
        <v>33</v>
      </c>
      <c r="B85" s="44">
        <v>-5.0727187296727323E-3</v>
      </c>
      <c r="C85" s="45">
        <v>3.3451605209875476E-3</v>
      </c>
      <c r="D85" s="45">
        <v>1.9091120136072736E-2</v>
      </c>
      <c r="E85" s="45">
        <v>1.7020432300922557E-3</v>
      </c>
      <c r="F85" s="46">
        <v>3.5619325449529277E-4</v>
      </c>
      <c r="H85" s="52" t="s">
        <v>33</v>
      </c>
      <c r="I85" s="46">
        <v>1.2093193060347802</v>
      </c>
    </row>
    <row r="86" spans="1:9" x14ac:dyDescent="0.2">
      <c r="A86" s="52" t="s">
        <v>34</v>
      </c>
      <c r="B86" s="44">
        <v>2.564009465747745E-3</v>
      </c>
      <c r="C86" s="45">
        <v>3.5016692253088092E-3</v>
      </c>
      <c r="D86" s="45">
        <v>1.7020432300922548E-3</v>
      </c>
      <c r="E86" s="45">
        <v>6.0428907586279786E-3</v>
      </c>
      <c r="F86" s="46">
        <v>1.7899221924083173E-4</v>
      </c>
      <c r="H86" s="52" t="s">
        <v>34</v>
      </c>
      <c r="I86" s="46">
        <v>0.76438397457177643</v>
      </c>
    </row>
    <row r="87" spans="1:9" x14ac:dyDescent="0.2">
      <c r="A87" s="53" t="s">
        <v>35</v>
      </c>
      <c r="B87" s="37">
        <v>-1.548127110335293E-3</v>
      </c>
      <c r="C87" s="47">
        <v>3.1820697010575801E-3</v>
      </c>
      <c r="D87" s="47">
        <v>3.5619325449529234E-4</v>
      </c>
      <c r="E87" s="47">
        <v>1.7899221924083203E-4</v>
      </c>
      <c r="F87" s="38">
        <v>7.3341355852567479E-3</v>
      </c>
      <c r="H87" s="53" t="s">
        <v>35</v>
      </c>
      <c r="I87" s="38">
        <v>2.0500982602860622</v>
      </c>
    </row>
    <row r="88" spans="1:9" x14ac:dyDescent="0.2"/>
    <row r="89" spans="1:9" x14ac:dyDescent="0.2"/>
    <row r="90" spans="1:9" ht="21" x14ac:dyDescent="0.25">
      <c r="A90" s="2" t="s">
        <v>24</v>
      </c>
      <c r="B90" s="1"/>
      <c r="C90" s="1"/>
      <c r="D90" s="1"/>
      <c r="E90" s="1"/>
      <c r="F90" s="1"/>
      <c r="H90" s="2" t="s">
        <v>72</v>
      </c>
      <c r="I90" s="1"/>
    </row>
    <row r="91" spans="1:9" x14ac:dyDescent="0.2"/>
    <row r="92" spans="1:9" x14ac:dyDescent="0.2">
      <c r="A92" s="11"/>
      <c r="B92" s="48" t="s">
        <v>31</v>
      </c>
      <c r="C92" s="49" t="s">
        <v>32</v>
      </c>
      <c r="D92" s="49" t="s">
        <v>33</v>
      </c>
      <c r="E92" s="49" t="s">
        <v>34</v>
      </c>
      <c r="F92" s="50" t="s">
        <v>35</v>
      </c>
    </row>
    <row r="93" spans="1:9" x14ac:dyDescent="0.2">
      <c r="A93" s="33">
        <v>0.05</v>
      </c>
      <c r="B93" s="63">
        <v>1</v>
      </c>
      <c r="C93" s="56">
        <v>0</v>
      </c>
      <c r="D93" s="56">
        <v>1</v>
      </c>
      <c r="E93" s="56">
        <v>0</v>
      </c>
      <c r="F93" s="64">
        <v>0</v>
      </c>
      <c r="H93" s="35" cm="1">
        <f t="array" ref="H93:I94">$B$8*MMULT(MMULT($B$93:$F$94,$B$100:$F$104),TRANSPOSE($B$93:$F$94))</f>
        <v>4.808633301312E-2</v>
      </c>
      <c r="I93" s="36">
        <v>1.8066458208000191E-4</v>
      </c>
    </row>
    <row r="94" spans="1:9" x14ac:dyDescent="0.2">
      <c r="A94" s="34">
        <v>0.01</v>
      </c>
      <c r="B94" s="65">
        <v>0</v>
      </c>
      <c r="C94" s="58">
        <v>-1</v>
      </c>
      <c r="D94" s="58">
        <v>0</v>
      </c>
      <c r="E94" s="58">
        <v>1</v>
      </c>
      <c r="F94" s="66">
        <v>1</v>
      </c>
      <c r="H94" s="37">
        <v>1.8066458208000191E-4</v>
      </c>
      <c r="I94" s="38">
        <v>1.9344823530720007E-2</v>
      </c>
    </row>
    <row r="95" spans="1:9" x14ac:dyDescent="0.2"/>
    <row r="96" spans="1:9" x14ac:dyDescent="0.2"/>
    <row r="97" spans="1:6" ht="21" x14ac:dyDescent="0.25">
      <c r="A97" s="2" t="s">
        <v>67</v>
      </c>
      <c r="B97" s="1"/>
      <c r="C97" s="1"/>
      <c r="D97" s="1"/>
      <c r="E97" s="1"/>
      <c r="F97" s="1"/>
    </row>
    <row r="98" spans="1:6" x14ac:dyDescent="0.2"/>
    <row r="99" spans="1:6" x14ac:dyDescent="0.2">
      <c r="A99" s="11"/>
      <c r="B99" s="48" t="s">
        <v>31</v>
      </c>
      <c r="C99" s="49" t="s">
        <v>32</v>
      </c>
      <c r="D99" s="49" t="s">
        <v>33</v>
      </c>
      <c r="E99" s="49" t="s">
        <v>34</v>
      </c>
      <c r="F99" s="50" t="s">
        <v>35</v>
      </c>
    </row>
    <row r="100" spans="1:6" x14ac:dyDescent="0.2">
      <c r="A100" s="51" t="s">
        <v>31</v>
      </c>
      <c r="B100" s="17">
        <f>(_xlfn.COVARIANCE.P($B$110:$B$159,$B$110:$B$159))*12</f>
        <v>1.9462830791520003E-2</v>
      </c>
      <c r="C100" s="13">
        <f>(_xlfn.COVARIANCE.P($B$110:$B$159,$C$110:$C$159))*12</f>
        <v>5.1812837711999991E-4</v>
      </c>
      <c r="D100" s="13">
        <f>(_xlfn.COVARIANCE.P($B$110:$B$159,$D$110:$D$159))*12</f>
        <v>5.866994087999997E-4</v>
      </c>
      <c r="E100" s="13">
        <f>(_xlfn.COVARIANCE.P($B$110:$B$159,$E$110:$E$159))*12</f>
        <v>4.7172668884800008E-3</v>
      </c>
      <c r="F100" s="18">
        <f>(_xlfn.COVARIANCE.P($B$110:$B$159,$F$110:$F$159))*12</f>
        <v>-1.4446258564799995E-3</v>
      </c>
    </row>
    <row r="101" spans="1:6" x14ac:dyDescent="0.2">
      <c r="A101" s="52" t="s">
        <v>32</v>
      </c>
      <c r="B101" s="19">
        <f>(_xlfn.COVARIANCE.P($B$110:$B$159,$C$110:$C$159))*12</f>
        <v>5.1812837711999991E-4</v>
      </c>
      <c r="C101" s="14">
        <f>(_xlfn.COVARIANCE.P($C$110:$C$159,$C$110:$C$159))*12</f>
        <v>1.0391590602720005E-2</v>
      </c>
      <c r="D101" s="14">
        <f>(_xlfn.COVARIANCE.P($C$110:$C$159,$D$110:$D$159))*12</f>
        <v>5.449444720799999E-3</v>
      </c>
      <c r="E101" s="14">
        <f>(_xlfn.COVARIANCE.P($C$110:$C$159,$E$110:$E$159))*12</f>
        <v>3.2951206708799995E-3</v>
      </c>
      <c r="F101" s="20">
        <f>(_xlfn.COVARIANCE.P($C$110:$C$159,$F$110:$F$159))*12</f>
        <v>1.8541901131199994E-3</v>
      </c>
    </row>
    <row r="102" spans="1:6" x14ac:dyDescent="0.2">
      <c r="A102" s="52" t="s">
        <v>33</v>
      </c>
      <c r="B102" s="19">
        <f>(_xlfn.COVARIANCE.P($B$110:$B$159,$D$110:$D$159))*12</f>
        <v>5.866994087999997E-4</v>
      </c>
      <c r="C102" s="14">
        <f>(_xlfn.COVARIANCE.P($C$110:$C$159,$D$110:$D$159))*12</f>
        <v>5.449444720799999E-3</v>
      </c>
      <c r="D102" s="14">
        <f>(_xlfn.COVARIANCE.P($D$110:$D$159,$D$110:$D$159))*12</f>
        <v>2.7450103403999997E-2</v>
      </c>
      <c r="E102" s="14">
        <f>(_xlfn.COVARIANCE.P($D$110:$D$159,$E$110:$E$159))*12</f>
        <v>3.8148385032E-3</v>
      </c>
      <c r="F102" s="20">
        <f>(_xlfn.COVARIANCE.P($D$110:$D$159,$F$110:$F$159))*12</f>
        <v>-9.3924185520000061E-4</v>
      </c>
    </row>
    <row r="103" spans="1:6" x14ac:dyDescent="0.2">
      <c r="A103" s="52" t="s">
        <v>34</v>
      </c>
      <c r="B103" s="19">
        <f>(_xlfn.COVARIANCE.P($B$110:$B$159,$E$110:$E$159))*12</f>
        <v>4.7172668884800008E-3</v>
      </c>
      <c r="C103" s="14">
        <f>(_xlfn.COVARIANCE.P($C$110:$C$159,$E$110:$E$159))*12</f>
        <v>3.2951206708799995E-3</v>
      </c>
      <c r="D103" s="14">
        <f>(_xlfn.COVARIANCE.P($D$110:$D$159,$E$110:$E$159))*12</f>
        <v>3.8148385032E-3</v>
      </c>
      <c r="E103" s="14">
        <f>(_xlfn.COVARIANCE.P($E$110:$E$159,$E$110:$E$159))*12</f>
        <v>7.5558847915199994E-3</v>
      </c>
      <c r="F103" s="20">
        <f>(_xlfn.COVARIANCE.P($E$110:$E$159,$F$110:$F$159))*12</f>
        <v>1.1796633844800004E-3</v>
      </c>
    </row>
    <row r="104" spans="1:6" x14ac:dyDescent="0.2">
      <c r="A104" s="53" t="s">
        <v>35</v>
      </c>
      <c r="B104" s="21">
        <f>(_xlfn.COVARIANCE.P($B$110:$B$159,$F$110:$F$159))*12</f>
        <v>-1.4446258564799995E-3</v>
      </c>
      <c r="C104" s="15">
        <f>(_xlfn.COVARIANCE.P($C$110:$C$159,$F$110:$F$159))*12</f>
        <v>1.8541901131199994E-3</v>
      </c>
      <c r="D104" s="15">
        <f>(_xlfn.COVARIANCE.P($D$110:$D$159,$F$110:$F$159))*12</f>
        <v>-9.3924185520000061E-4</v>
      </c>
      <c r="E104" s="15">
        <f>(_xlfn.COVARIANCE.P($E$110:$E$159,$F$110:$F$159))*12</f>
        <v>1.1796633844800004E-3</v>
      </c>
      <c r="F104" s="22">
        <f>(_xlfn.COVARIANCE.P($F$110:$F$159,$F$110:$F$159))*12</f>
        <v>9.3366429355199992E-3</v>
      </c>
    </row>
    <row r="105" spans="1:6" x14ac:dyDescent="0.2"/>
    <row r="106" spans="1:6" x14ac:dyDescent="0.2"/>
    <row r="107" spans="1:6" ht="21" x14ac:dyDescent="0.25">
      <c r="A107" s="2" t="s">
        <v>0</v>
      </c>
      <c r="B107" s="1"/>
      <c r="C107" s="1"/>
      <c r="D107" s="1"/>
      <c r="E107" s="1"/>
      <c r="F107" s="1"/>
    </row>
    <row r="108" spans="1:6" x14ac:dyDescent="0.2"/>
    <row r="109" spans="1:6" x14ac:dyDescent="0.2">
      <c r="A109" s="23" t="s">
        <v>1</v>
      </c>
      <c r="B109" s="3" t="s">
        <v>31</v>
      </c>
      <c r="C109" s="3" t="s">
        <v>32</v>
      </c>
      <c r="D109" s="3" t="s">
        <v>33</v>
      </c>
      <c r="E109" s="3" t="s">
        <v>34</v>
      </c>
      <c r="F109" s="3" t="s">
        <v>35</v>
      </c>
    </row>
    <row r="110" spans="1:6" x14ac:dyDescent="0.2">
      <c r="A110" s="62">
        <v>43800</v>
      </c>
      <c r="B110" s="6">
        <v>8.0000000000000002E-3</v>
      </c>
      <c r="C110" s="6">
        <v>1.9439999999999999E-2</v>
      </c>
      <c r="D110" s="6">
        <v>2.2610000000000002E-2</v>
      </c>
      <c r="E110" s="6">
        <v>3.2100000000000002E-3</v>
      </c>
      <c r="F110" s="6">
        <v>-8.2500000000000004E-3</v>
      </c>
    </row>
    <row r="111" spans="1:6" x14ac:dyDescent="0.2">
      <c r="A111" s="7">
        <v>43831</v>
      </c>
      <c r="B111" s="8">
        <v>-2.3810000000000001E-2</v>
      </c>
      <c r="C111" s="8">
        <v>9.6699999999999998E-3</v>
      </c>
      <c r="D111" s="8">
        <v>-4.64E-3</v>
      </c>
      <c r="E111" s="8">
        <v>-1.9300000000000001E-3</v>
      </c>
      <c r="F111" s="8">
        <v>1.251E-2</v>
      </c>
    </row>
    <row r="112" spans="1:6" x14ac:dyDescent="0.2">
      <c r="A112" s="7">
        <v>43862</v>
      </c>
      <c r="B112" s="8">
        <v>-3.0630000000000001E-2</v>
      </c>
      <c r="C112" s="8">
        <v>7.3200000000000001E-3</v>
      </c>
      <c r="D112" s="8">
        <v>-4.4150000000000002E-2</v>
      </c>
      <c r="E112" s="8">
        <v>1.227E-2</v>
      </c>
      <c r="F112" s="8">
        <v>-2.955E-2</v>
      </c>
    </row>
    <row r="113" spans="1:6" x14ac:dyDescent="0.2">
      <c r="A113" s="7">
        <v>43891</v>
      </c>
      <c r="B113" s="8">
        <v>-1.8509999999999999E-2</v>
      </c>
      <c r="C113" s="8">
        <v>-3.8000000000000002E-4</v>
      </c>
      <c r="D113" s="8">
        <v>1.5310000000000001E-2</v>
      </c>
      <c r="E113" s="8">
        <v>4.4799999999999996E-3</v>
      </c>
      <c r="F113" s="8">
        <v>0</v>
      </c>
    </row>
    <row r="114" spans="1:6" x14ac:dyDescent="0.2">
      <c r="A114" s="7">
        <v>43922</v>
      </c>
      <c r="B114" s="8">
        <v>3.5389999999999998E-2</v>
      </c>
      <c r="C114" s="8">
        <v>3.8399999999999997E-2</v>
      </c>
      <c r="D114" s="8">
        <v>1.0959999999999999E-2</v>
      </c>
      <c r="E114" s="8">
        <v>-2.196E-2</v>
      </c>
      <c r="F114" s="8">
        <v>2.955E-2</v>
      </c>
    </row>
    <row r="115" spans="1:6" x14ac:dyDescent="0.2">
      <c r="A115" s="7">
        <v>43952</v>
      </c>
      <c r="B115" s="8">
        <v>-5.5300000000000002E-3</v>
      </c>
      <c r="C115" s="8">
        <v>0.10131999999999999</v>
      </c>
      <c r="D115" s="8">
        <v>3.2259999999999997E-2</v>
      </c>
      <c r="E115" s="8">
        <v>1.506E-2</v>
      </c>
      <c r="F115" s="8">
        <v>4.6010000000000002E-2</v>
      </c>
    </row>
    <row r="116" spans="1:6" x14ac:dyDescent="0.2">
      <c r="A116" s="7">
        <v>43983</v>
      </c>
      <c r="B116" s="8">
        <v>-2.5059999999999999E-2</v>
      </c>
      <c r="C116" s="8">
        <v>-3.1399999999999997E-2</v>
      </c>
      <c r="D116" s="8">
        <v>-2.24E-2</v>
      </c>
      <c r="E116" s="8">
        <v>-9.1400000000000006E-3</v>
      </c>
      <c r="F116" s="8">
        <v>-8.5299999999999994E-3</v>
      </c>
    </row>
    <row r="117" spans="1:6" x14ac:dyDescent="0.2">
      <c r="A117" s="7">
        <v>44013</v>
      </c>
      <c r="B117" s="8">
        <v>2.171E-2</v>
      </c>
      <c r="C117" s="8">
        <v>-4.1799999999999997E-2</v>
      </c>
      <c r="D117" s="8">
        <v>-3.8000000000000002E-4</v>
      </c>
      <c r="E117" s="8">
        <v>-1.31E-3</v>
      </c>
      <c r="F117" s="8">
        <v>-2.9299999999999999E-3</v>
      </c>
    </row>
    <row r="118" spans="1:6" x14ac:dyDescent="0.2">
      <c r="A118" s="7">
        <v>44044</v>
      </c>
      <c r="B118" s="8">
        <v>5.1970000000000002E-2</v>
      </c>
      <c r="C118" s="8">
        <v>0</v>
      </c>
      <c r="D118" s="8">
        <v>7.4779999999999999E-2</v>
      </c>
      <c r="E118" s="8">
        <v>2.606E-2</v>
      </c>
      <c r="F118" s="8">
        <v>1.9720000000000001E-2</v>
      </c>
    </row>
    <row r="119" spans="1:6" x14ac:dyDescent="0.2">
      <c r="A119" s="7">
        <v>44075</v>
      </c>
      <c r="B119" s="8">
        <v>9.6299999999999997E-3</v>
      </c>
      <c r="C119" s="8">
        <v>-7.2969999999999993E-2</v>
      </c>
      <c r="D119" s="8">
        <v>-6.1399999999999996E-3</v>
      </c>
      <c r="E119" s="8">
        <v>4.7499999999999999E-3</v>
      </c>
      <c r="F119" s="8">
        <v>5.4400000000000004E-3</v>
      </c>
    </row>
    <row r="120" spans="1:6" x14ac:dyDescent="0.2">
      <c r="A120" s="7">
        <v>44105</v>
      </c>
      <c r="B120" s="8">
        <v>-2.7799999999999998E-2</v>
      </c>
      <c r="C120" s="8">
        <v>3.4599999999999999E-2</v>
      </c>
      <c r="D120" s="8">
        <v>-4.1200000000000004E-3</v>
      </c>
      <c r="E120" s="8">
        <v>-8.1600000000000006E-3</v>
      </c>
      <c r="F120" s="8">
        <v>-5.1000000000000004E-3</v>
      </c>
    </row>
    <row r="121" spans="1:6" x14ac:dyDescent="0.2">
      <c r="A121" s="7">
        <v>44136</v>
      </c>
      <c r="B121" s="8">
        <v>1.721E-2</v>
      </c>
      <c r="C121" s="8">
        <v>3.7100000000000002E-3</v>
      </c>
      <c r="D121" s="8">
        <v>1.7579999999999998E-2</v>
      </c>
      <c r="E121" s="8">
        <v>1.221E-2</v>
      </c>
      <c r="F121" s="8">
        <v>0</v>
      </c>
    </row>
    <row r="122" spans="1:6" x14ac:dyDescent="0.2">
      <c r="A122" s="7">
        <v>44166</v>
      </c>
      <c r="B122" s="8">
        <v>-9.3600000000000003E-3</v>
      </c>
      <c r="C122" s="8">
        <v>-1.9029999999999998E-2</v>
      </c>
      <c r="D122" s="8">
        <v>-1.5800000000000002E-2</v>
      </c>
      <c r="E122" s="8">
        <v>-2.7200000000000002E-3</v>
      </c>
      <c r="F122" s="8">
        <v>-2.2550000000000001E-2</v>
      </c>
    </row>
    <row r="123" spans="1:6" x14ac:dyDescent="0.2">
      <c r="A123" s="7">
        <v>44197</v>
      </c>
      <c r="B123" s="8">
        <v>2.0250000000000001E-2</v>
      </c>
      <c r="C123" s="8">
        <v>3.1800000000000001E-3</v>
      </c>
      <c r="D123" s="8">
        <v>-7.79E-3</v>
      </c>
      <c r="E123" s="8">
        <v>9.4800000000000006E-3</v>
      </c>
      <c r="F123" s="8">
        <v>1.238E-2</v>
      </c>
    </row>
    <row r="124" spans="1:6" x14ac:dyDescent="0.2">
      <c r="A124" s="7">
        <v>44228</v>
      </c>
      <c r="B124" s="8">
        <v>-5.6299999999999996E-3</v>
      </c>
      <c r="C124" s="8">
        <v>9.8600000000000007E-3</v>
      </c>
      <c r="D124" s="8">
        <v>6.1500000000000001E-3</v>
      </c>
      <c r="E124" s="8">
        <v>-1.8360000000000001E-2</v>
      </c>
      <c r="F124" s="8">
        <v>0</v>
      </c>
    </row>
    <row r="125" spans="1:6" x14ac:dyDescent="0.2">
      <c r="A125" s="7">
        <v>44256</v>
      </c>
      <c r="B125" s="8">
        <v>-1.342E-2</v>
      </c>
      <c r="C125" s="8">
        <v>1.098E-2</v>
      </c>
      <c r="D125" s="8">
        <v>-1.119E-2</v>
      </c>
      <c r="E125" s="8">
        <v>3.3999999999999998E-3</v>
      </c>
      <c r="F125" s="8">
        <v>5.2479999999999999E-2</v>
      </c>
    </row>
    <row r="126" spans="1:6" x14ac:dyDescent="0.2">
      <c r="A126" s="7">
        <v>44287</v>
      </c>
      <c r="B126" s="8">
        <v>2.138E-2</v>
      </c>
      <c r="C126" s="8">
        <v>1.5990000000000001E-2</v>
      </c>
      <c r="D126" s="8">
        <v>3.0089999999999999E-2</v>
      </c>
      <c r="E126" s="8">
        <v>6.7600000000000004E-3</v>
      </c>
      <c r="F126" s="8">
        <v>-8.1899999999999994E-3</v>
      </c>
    </row>
    <row r="127" spans="1:6" x14ac:dyDescent="0.2">
      <c r="A127" s="7">
        <v>44317</v>
      </c>
      <c r="B127" s="8">
        <v>4.4099999999999999E-3</v>
      </c>
      <c r="C127" s="8">
        <v>-3.4880000000000001E-2</v>
      </c>
      <c r="D127" s="8">
        <v>-5.1889999999999999E-2</v>
      </c>
      <c r="E127" s="8">
        <v>5.3839999999999999E-2</v>
      </c>
      <c r="F127" s="8">
        <v>5.7570000000000003E-2</v>
      </c>
    </row>
    <row r="128" spans="1:6" x14ac:dyDescent="0.2">
      <c r="A128" s="7">
        <v>44348</v>
      </c>
      <c r="B128" s="8">
        <v>-3.4720000000000001E-2</v>
      </c>
      <c r="C128" s="8">
        <v>6.5500000000000003E-3</v>
      </c>
      <c r="D128" s="8">
        <v>3.6299999999999999E-2</v>
      </c>
      <c r="E128" s="8">
        <v>-4.5969999999999997E-2</v>
      </c>
      <c r="F128" s="8">
        <v>-2.6599999999999999E-2</v>
      </c>
    </row>
    <row r="129" spans="1:6" x14ac:dyDescent="0.2">
      <c r="A129" s="7">
        <v>44378</v>
      </c>
      <c r="B129" s="8">
        <v>-4.8399999999999997E-3</v>
      </c>
      <c r="C129" s="8">
        <v>-8.0000000000000002E-3</v>
      </c>
      <c r="D129" s="8">
        <v>4.5699999999999998E-2</v>
      </c>
      <c r="E129" s="8">
        <v>-1.363E-2</v>
      </c>
      <c r="F129" s="8">
        <v>-3.2550000000000003E-2</v>
      </c>
    </row>
    <row r="130" spans="1:6" x14ac:dyDescent="0.2">
      <c r="A130" s="7">
        <v>44409</v>
      </c>
      <c r="B130" s="8">
        <v>2.6800000000000001E-3</v>
      </c>
      <c r="C130" s="8">
        <v>2.3640000000000001E-2</v>
      </c>
      <c r="D130" s="8">
        <v>0.22314000000000001</v>
      </c>
      <c r="E130" s="8">
        <v>5.2350000000000001E-2</v>
      </c>
      <c r="F130" s="8">
        <v>-1.602E-2</v>
      </c>
    </row>
    <row r="131" spans="1:6" x14ac:dyDescent="0.2">
      <c r="A131" s="7">
        <v>44440</v>
      </c>
      <c r="B131" s="8">
        <v>-5.0099999999999999E-2</v>
      </c>
      <c r="C131" s="8">
        <v>-2.3640000000000001E-2</v>
      </c>
      <c r="D131" s="8">
        <v>-6.9129999999999997E-2</v>
      </c>
      <c r="E131" s="8">
        <v>-4.181E-2</v>
      </c>
      <c r="F131" s="8">
        <v>3.6000000000000002E-4</v>
      </c>
    </row>
    <row r="132" spans="1:6" x14ac:dyDescent="0.2">
      <c r="A132" s="7">
        <v>44470</v>
      </c>
      <c r="B132" s="8">
        <v>3.7839999999999999E-2</v>
      </c>
      <c r="C132" s="8">
        <v>0</v>
      </c>
      <c r="D132" s="8">
        <v>-0.14043</v>
      </c>
      <c r="E132" s="8">
        <v>2.4420000000000001E-2</v>
      </c>
      <c r="F132" s="8">
        <v>2.9190000000000001E-2</v>
      </c>
    </row>
    <row r="133" spans="1:6" x14ac:dyDescent="0.2">
      <c r="A133" s="7">
        <v>44501</v>
      </c>
      <c r="B133" s="8">
        <v>-1.426E-2</v>
      </c>
      <c r="C133" s="8">
        <v>-7.4139999999999998E-2</v>
      </c>
      <c r="D133" s="8">
        <v>-1.0319999999999999E-2</v>
      </c>
      <c r="E133" s="8">
        <v>-5.5939999999999997E-2</v>
      </c>
      <c r="F133" s="8">
        <v>2.444E-2</v>
      </c>
    </row>
    <row r="134" spans="1:6" x14ac:dyDescent="0.2">
      <c r="A134" s="7">
        <v>44531</v>
      </c>
      <c r="B134" s="8">
        <v>-2.0200000000000001E-3</v>
      </c>
      <c r="C134" s="8">
        <v>2.1479999999999999E-2</v>
      </c>
      <c r="D134" s="8">
        <v>-1.9529999999999999E-2</v>
      </c>
      <c r="E134" s="8">
        <v>2.5409999999999999E-2</v>
      </c>
      <c r="F134" s="8">
        <v>-2.0300000000000001E-3</v>
      </c>
    </row>
    <row r="135" spans="1:6" x14ac:dyDescent="0.2">
      <c r="A135" s="7">
        <v>44562</v>
      </c>
      <c r="B135" s="8">
        <v>3.5560000000000001E-2</v>
      </c>
      <c r="C135" s="8">
        <v>-5.4200000000000003E-3</v>
      </c>
      <c r="D135" s="8">
        <v>-3.5319999999999997E-2</v>
      </c>
      <c r="E135" s="8">
        <v>1.5869999999999999E-2</v>
      </c>
      <c r="F135" s="8">
        <v>3.8E-3</v>
      </c>
    </row>
    <row r="136" spans="1:6" x14ac:dyDescent="0.2">
      <c r="A136" s="7">
        <v>44593</v>
      </c>
      <c r="B136" s="8">
        <v>2.5999999999999998E-4</v>
      </c>
      <c r="C136" s="8">
        <v>0</v>
      </c>
      <c r="D136" s="8">
        <v>2.2159999999999999E-2</v>
      </c>
      <c r="E136" s="8">
        <v>2.1950000000000001E-2</v>
      </c>
      <c r="F136" s="8">
        <v>3.9379999999999998E-2</v>
      </c>
    </row>
    <row r="137" spans="1:6" x14ac:dyDescent="0.2">
      <c r="A137" s="7">
        <v>44621</v>
      </c>
      <c r="B137" s="8">
        <v>-5.8399999999999997E-3</v>
      </c>
      <c r="C137" s="8">
        <v>0</v>
      </c>
      <c r="D137" s="8">
        <v>-1.3699999999999999E-3</v>
      </c>
      <c r="E137" s="8">
        <v>-7.0299999999999998E-3</v>
      </c>
      <c r="F137" s="8">
        <v>-4.0969999999999999E-2</v>
      </c>
    </row>
    <row r="138" spans="1:6" x14ac:dyDescent="0.2">
      <c r="A138" s="7">
        <v>44652</v>
      </c>
      <c r="B138" s="8">
        <v>-2.1839999999999998E-2</v>
      </c>
      <c r="C138" s="8">
        <v>-9.6000000000000002E-4</v>
      </c>
      <c r="D138" s="8">
        <v>1.133E-2</v>
      </c>
      <c r="E138" s="8">
        <v>1.6129999999999999E-2</v>
      </c>
      <c r="F138" s="8">
        <v>-3.6999999999999999E-4</v>
      </c>
    </row>
    <row r="139" spans="1:6" x14ac:dyDescent="0.2">
      <c r="A139" s="7">
        <v>44682</v>
      </c>
      <c r="B139" s="8">
        <v>4.2200000000000001E-2</v>
      </c>
      <c r="C139" s="8">
        <v>4.138E-2</v>
      </c>
      <c r="D139" s="8">
        <v>9.6200000000000001E-3</v>
      </c>
      <c r="E139" s="8">
        <v>7.2010000000000005E-2</v>
      </c>
      <c r="F139" s="8">
        <v>-2.1999999999999999E-2</v>
      </c>
    </row>
    <row r="140" spans="1:6" x14ac:dyDescent="0.2">
      <c r="A140" s="7">
        <v>44713</v>
      </c>
      <c r="B140" s="8">
        <v>-1.2279999999999999E-2</v>
      </c>
      <c r="C140" s="8">
        <v>-1.2919999999999999E-2</v>
      </c>
      <c r="D140" s="8">
        <v>-2.026E-2</v>
      </c>
      <c r="E140" s="8">
        <v>-1.7899999999999999E-2</v>
      </c>
      <c r="F140" s="8">
        <v>-1.523E-2</v>
      </c>
    </row>
    <row r="141" spans="1:6" x14ac:dyDescent="0.2">
      <c r="A141" s="7">
        <v>44743</v>
      </c>
      <c r="B141" s="8">
        <v>1.175E-2</v>
      </c>
      <c r="C141" s="8">
        <v>0</v>
      </c>
      <c r="D141" s="8">
        <v>-2.9260000000000001E-2</v>
      </c>
      <c r="E141" s="8">
        <v>-6.7999999999999996E-3</v>
      </c>
      <c r="F141" s="8">
        <v>2.8660000000000001E-2</v>
      </c>
    </row>
    <row r="142" spans="1:6" x14ac:dyDescent="0.2">
      <c r="A142" s="7">
        <v>44774</v>
      </c>
      <c r="B142" s="8">
        <v>-2.5829999999999999E-2</v>
      </c>
      <c r="C142" s="8">
        <v>-2.2110000000000001E-2</v>
      </c>
      <c r="D142" s="8">
        <v>2.085E-2</v>
      </c>
      <c r="E142" s="8">
        <v>-2.5319999999999999E-2</v>
      </c>
      <c r="F142" s="8">
        <v>8.5699999999999995E-3</v>
      </c>
    </row>
    <row r="143" spans="1:6" x14ac:dyDescent="0.2">
      <c r="A143" s="7">
        <v>44805</v>
      </c>
      <c r="B143" s="8">
        <v>8.9230000000000004E-2</v>
      </c>
      <c r="C143" s="8">
        <v>3.175E-2</v>
      </c>
      <c r="D143" s="8">
        <v>-2.7599999999999999E-3</v>
      </c>
      <c r="E143" s="8">
        <v>1.601E-2</v>
      </c>
      <c r="F143" s="8">
        <v>-1.0279999999999999E-2</v>
      </c>
    </row>
    <row r="144" spans="1:6" x14ac:dyDescent="0.2">
      <c r="A144" s="7">
        <v>44835</v>
      </c>
      <c r="B144" s="8">
        <v>-0.10589</v>
      </c>
      <c r="C144" s="8">
        <v>-3.0849999999999999E-2</v>
      </c>
      <c r="D144" s="8">
        <v>2.1399999999999999E-2</v>
      </c>
      <c r="E144" s="8">
        <v>-1.8440000000000002E-2</v>
      </c>
      <c r="F144" s="8">
        <v>3.5430000000000003E-2</v>
      </c>
    </row>
    <row r="145" spans="1:6" x14ac:dyDescent="0.2">
      <c r="A145" s="7">
        <v>44866</v>
      </c>
      <c r="B145" s="8">
        <v>3.0130000000000001E-2</v>
      </c>
      <c r="C145" s="8">
        <v>3.8999999999999999E-4</v>
      </c>
      <c r="D145" s="8">
        <v>4.41E-2</v>
      </c>
      <c r="E145" s="8">
        <v>2.2859999999999998E-2</v>
      </c>
      <c r="F145" s="8">
        <v>-4.1480000000000003E-2</v>
      </c>
    </row>
    <row r="146" spans="1:6" x14ac:dyDescent="0.2">
      <c r="A146" s="7">
        <v>44896</v>
      </c>
      <c r="B146" s="8">
        <v>-2.9190000000000001E-2</v>
      </c>
      <c r="C146" s="8">
        <v>-1.2899999999999999E-3</v>
      </c>
      <c r="D146" s="8">
        <v>2.2899999999999999E-3</v>
      </c>
      <c r="E146" s="8">
        <v>3.2200000000000002E-3</v>
      </c>
      <c r="F146" s="8">
        <v>3.3300000000000001E-3</v>
      </c>
    </row>
    <row r="147" spans="1:6" x14ac:dyDescent="0.2">
      <c r="A147" s="7">
        <v>44927</v>
      </c>
      <c r="B147" s="8">
        <v>-2.9090000000000001E-2</v>
      </c>
      <c r="C147" s="8">
        <v>-2.2000000000000001E-3</v>
      </c>
      <c r="D147" s="8">
        <v>-3.0210000000000001E-2</v>
      </c>
      <c r="E147" s="8">
        <v>6.4200000000000004E-3</v>
      </c>
      <c r="F147" s="8">
        <v>2.691E-2</v>
      </c>
    </row>
    <row r="148" spans="1:6" x14ac:dyDescent="0.2">
      <c r="A148" s="7">
        <v>44958</v>
      </c>
      <c r="B148" s="8">
        <v>1.6729999999999998E-2</v>
      </c>
      <c r="C148" s="8">
        <v>6.4999999999999997E-4</v>
      </c>
      <c r="D148" s="8">
        <v>-1.474E-2</v>
      </c>
      <c r="E148" s="8">
        <v>-3.3320000000000002E-2</v>
      </c>
      <c r="F148" s="8">
        <v>1.2E-4</v>
      </c>
    </row>
    <row r="149" spans="1:6" x14ac:dyDescent="0.2">
      <c r="A149" s="7">
        <v>44986</v>
      </c>
      <c r="B149" s="8">
        <v>-3.9419999999999997E-2</v>
      </c>
      <c r="C149" s="8">
        <v>-7.0699999999999999E-3</v>
      </c>
      <c r="D149" s="8">
        <v>8.1899999999999994E-3</v>
      </c>
      <c r="E149" s="8">
        <v>-2.2859999999999998E-2</v>
      </c>
      <c r="F149" s="8">
        <v>-8.0000000000000004E-4</v>
      </c>
    </row>
    <row r="150" spans="1:6" x14ac:dyDescent="0.2">
      <c r="A150" s="7">
        <v>45017</v>
      </c>
      <c r="B150" s="8">
        <v>0.14335000000000001</v>
      </c>
      <c r="C150" s="8">
        <v>-2.469E-2</v>
      </c>
      <c r="D150" s="8">
        <v>3.4939999999999999E-2</v>
      </c>
      <c r="E150" s="8">
        <v>1.9560000000000001E-2</v>
      </c>
      <c r="F150" s="8">
        <v>-1.4829999999999999E-2</v>
      </c>
    </row>
    <row r="151" spans="1:6" x14ac:dyDescent="0.2">
      <c r="A151" s="7">
        <v>45047</v>
      </c>
      <c r="B151" s="8">
        <v>-5.7880000000000001E-2</v>
      </c>
      <c r="C151" s="8">
        <v>0</v>
      </c>
      <c r="D151" s="8">
        <v>-2.1999999999999999E-2</v>
      </c>
      <c r="E151" s="8">
        <v>-1.136E-2</v>
      </c>
      <c r="F151" s="8">
        <v>-1.9400000000000001E-3</v>
      </c>
    </row>
    <row r="152" spans="1:6" x14ac:dyDescent="0.2">
      <c r="A152" s="7">
        <v>45078</v>
      </c>
      <c r="B152" s="8">
        <v>-8.1100000000000005E-2</v>
      </c>
      <c r="C152" s="8">
        <v>0</v>
      </c>
      <c r="D152" s="8">
        <v>0</v>
      </c>
      <c r="E152" s="8">
        <v>-2.2290000000000001E-2</v>
      </c>
      <c r="F152" s="8">
        <v>-5.3899999999999998E-3</v>
      </c>
    </row>
    <row r="153" spans="1:6" x14ac:dyDescent="0.2">
      <c r="A153" s="7">
        <v>45108</v>
      </c>
      <c r="B153" s="8">
        <v>-3.4200000000000001E-2</v>
      </c>
      <c r="C153" s="8">
        <v>0</v>
      </c>
      <c r="D153" s="8">
        <v>-4.8999999999999998E-4</v>
      </c>
      <c r="E153" s="8">
        <v>-3.6549999999999999E-2</v>
      </c>
      <c r="F153" s="8">
        <v>1.2600000000000001E-3</v>
      </c>
    </row>
    <row r="154" spans="1:6" x14ac:dyDescent="0.2">
      <c r="A154" s="7">
        <v>45139</v>
      </c>
      <c r="B154" s="8">
        <v>-3.9620000000000002E-2</v>
      </c>
      <c r="C154" s="8">
        <v>7.9890000000000003E-2</v>
      </c>
      <c r="D154" s="8">
        <v>9.5560000000000006E-2</v>
      </c>
      <c r="E154" s="8">
        <v>4.632E-2</v>
      </c>
      <c r="F154" s="8">
        <v>0.10163</v>
      </c>
    </row>
    <row r="155" spans="1:6" x14ac:dyDescent="0.2">
      <c r="A155" s="7">
        <v>45170</v>
      </c>
      <c r="B155" s="8">
        <v>2.3E-2</v>
      </c>
      <c r="C155" s="8">
        <v>0</v>
      </c>
      <c r="D155" s="8">
        <v>2.375E-2</v>
      </c>
      <c r="E155" s="8">
        <v>0</v>
      </c>
      <c r="F155" s="8">
        <v>1.24E-3</v>
      </c>
    </row>
    <row r="156" spans="1:6" x14ac:dyDescent="0.2">
      <c r="A156" s="7">
        <v>45200</v>
      </c>
      <c r="B156" s="8">
        <v>1.426E-2</v>
      </c>
      <c r="C156" s="8">
        <v>0</v>
      </c>
      <c r="D156" s="8">
        <v>5.8500000000000002E-3</v>
      </c>
      <c r="E156" s="8">
        <v>1.4710000000000001E-2</v>
      </c>
      <c r="F156" s="8">
        <v>-5.8349999999999999E-2</v>
      </c>
    </row>
    <row r="157" spans="1:6" x14ac:dyDescent="0.2">
      <c r="A157" s="7">
        <v>45231</v>
      </c>
      <c r="B157" s="8">
        <v>8.8900000000000003E-3</v>
      </c>
      <c r="C157" s="8">
        <v>0</v>
      </c>
      <c r="D157" s="8">
        <v>-2.1129999999999999E-2</v>
      </c>
      <c r="E157" s="8">
        <v>-1.7999999999999999E-2</v>
      </c>
      <c r="F157" s="8">
        <v>-5.9999999999999995E-4</v>
      </c>
    </row>
    <row r="158" spans="1:6" x14ac:dyDescent="0.2">
      <c r="A158" s="7">
        <v>45261</v>
      </c>
      <c r="B158" s="8">
        <v>-3.6749999999999998E-2</v>
      </c>
      <c r="C158" s="8">
        <v>-1.575E-2</v>
      </c>
      <c r="D158" s="8">
        <v>-1.4E-2</v>
      </c>
      <c r="E158" s="8">
        <v>1.65E-3</v>
      </c>
      <c r="F158" s="8">
        <v>-3.0339999999999999E-2</v>
      </c>
    </row>
    <row r="159" spans="1:6" x14ac:dyDescent="0.2">
      <c r="A159" s="9">
        <v>45292</v>
      </c>
      <c r="B159" s="10">
        <v>5.4800000000000001E-2</v>
      </c>
      <c r="C159" s="10">
        <v>-2.9389999999999999E-2</v>
      </c>
      <c r="D159" s="10">
        <v>-5.432E-2</v>
      </c>
      <c r="E159" s="10">
        <v>-6.62E-3</v>
      </c>
      <c r="F159" s="10">
        <v>3.141E-2</v>
      </c>
    </row>
    <row r="160" spans="1:6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</sheetData>
  <conditionalFormatting sqref="B100:F104">
    <cfRule type="colorScale" priority="1">
      <colorScale>
        <cfvo type="min"/>
        <cfvo type="percentile" val="50"/>
        <cfvo type="max"/>
        <color theme="5" tint="-9.9978637043366805E-2"/>
        <color theme="2"/>
        <color theme="4" tint="-9.9978637043366805E-2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black_literman_model</vt:lpstr>
    </vt:vector>
  </TitlesOfParts>
  <Manager/>
  <Company>Souppe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Risk Parity Portfolio</dc:title>
  <dc:subject>Excel Black-Litterman Model</dc:subject>
  <dc:creator>Tom Pickel | www.pickel.io</dc:creator>
  <cp:keywords/>
  <dc:description/>
  <cp:lastModifiedBy>Tom Pickel | www.pickel.io</cp:lastModifiedBy>
  <dcterms:created xsi:type="dcterms:W3CDTF">2024-03-15T12:14:52Z</dcterms:created>
  <dcterms:modified xsi:type="dcterms:W3CDTF">2024-03-20T15:07:20Z</dcterms:modified>
  <cp:category/>
</cp:coreProperties>
</file>