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tomp/Dropbox/pickel.io/Blog/Pages/Asset Valuation/"/>
    </mc:Choice>
  </mc:AlternateContent>
  <xr:revisionPtr revIDLastSave="0" documentId="13_ncr:1_{E1472733-48D4-DE49-A04A-C90CE8723D9E}" xr6:coauthVersionLast="47" xr6:coauthVersionMax="47" xr10:uidLastSave="{00000000-0000-0000-0000-000000000000}"/>
  <bookViews>
    <workbookView xWindow="0" yWindow="500" windowWidth="28800" windowHeight="17500" xr2:uid="{D559F150-C919-1449-8F33-958D862185A0}"/>
  </bookViews>
  <sheets>
    <sheet name="P&amp;L Model" sheetId="1" r:id="rId1"/>
    <sheet name="WACC" sheetId="2" r:id="rId2"/>
  </sheets>
  <definedNames>
    <definedName name="CreatedFor">#REF!</definedName>
    <definedName name="CreatedForTitle">#REF!</definedName>
    <definedName name="G">'P&amp;L Model'!$B$49</definedName>
    <definedName name="_xlnm.Print_Area" localSheetId="0">'P&amp;L Model'!$U$217</definedName>
    <definedName name="WACC">'P&amp;L Model'!$B$48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B24" i="1"/>
  <c r="F5" i="1"/>
  <c r="E21" i="1" l="1"/>
  <c r="D21" i="1"/>
  <c r="C21" i="1"/>
  <c r="C137" i="1" l="1"/>
  <c r="D137" i="1"/>
  <c r="E137" i="1"/>
  <c r="F137" i="1"/>
  <c r="B137" i="1"/>
  <c r="F135" i="1"/>
  <c r="E135" i="1"/>
  <c r="D135" i="1"/>
  <c r="C135" i="1"/>
  <c r="B135" i="1"/>
  <c r="A135" i="1"/>
  <c r="B7" i="1" l="1"/>
  <c r="C369" i="1"/>
  <c r="C23" i="1" s="1"/>
  <c r="D369" i="1"/>
  <c r="D370" i="1" s="1"/>
  <c r="E369" i="1"/>
  <c r="E23" i="1" s="1"/>
  <c r="F369" i="1"/>
  <c r="F370" i="1" s="1"/>
  <c r="B369" i="1"/>
  <c r="B23" i="1" s="1"/>
  <c r="F368" i="1"/>
  <c r="E368" i="1"/>
  <c r="D368" i="1"/>
  <c r="C368" i="1"/>
  <c r="B368" i="1"/>
  <c r="A368" i="1"/>
  <c r="C361" i="1"/>
  <c r="D361" i="1"/>
  <c r="E361" i="1"/>
  <c r="F361" i="1"/>
  <c r="B361" i="1"/>
  <c r="F359" i="1"/>
  <c r="E359" i="1"/>
  <c r="D359" i="1"/>
  <c r="C359" i="1"/>
  <c r="B359" i="1"/>
  <c r="A359" i="1"/>
  <c r="D23" i="1" l="1"/>
  <c r="E370" i="1"/>
  <c r="F23" i="1"/>
  <c r="B412" i="1"/>
  <c r="C412" i="1"/>
  <c r="F419" i="1"/>
  <c r="E419" i="1"/>
  <c r="D419" i="1"/>
  <c r="C419" i="1"/>
  <c r="B419" i="1"/>
  <c r="A419" i="1"/>
  <c r="D412" i="1"/>
  <c r="E412" i="1"/>
  <c r="F412" i="1"/>
  <c r="C410" i="1"/>
  <c r="D410" i="1"/>
  <c r="E410" i="1"/>
  <c r="F410" i="1"/>
  <c r="B410" i="1"/>
  <c r="A410" i="1"/>
  <c r="C403" i="1"/>
  <c r="D403" i="1"/>
  <c r="B403" i="1"/>
  <c r="I401" i="1"/>
  <c r="I402" i="1" s="1"/>
  <c r="I399" i="1" s="1"/>
  <c r="H401" i="1"/>
  <c r="H402" i="1" s="1"/>
  <c r="H399" i="1" s="1"/>
  <c r="G401" i="1"/>
  <c r="G402" i="1" s="1"/>
  <c r="G399" i="1" s="1"/>
  <c r="F401" i="1"/>
  <c r="F402" i="1" s="1"/>
  <c r="F399" i="1" s="1"/>
  <c r="D390" i="1"/>
  <c r="D392" i="1" s="1"/>
  <c r="I387" i="1"/>
  <c r="H387" i="1"/>
  <c r="G387" i="1"/>
  <c r="F387" i="1"/>
  <c r="E387" i="1"/>
  <c r="A387" i="1"/>
  <c r="B400" i="1"/>
  <c r="B402" i="1" s="1"/>
  <c r="I396" i="1"/>
  <c r="H396" i="1"/>
  <c r="G396" i="1"/>
  <c r="F396" i="1"/>
  <c r="D395" i="1"/>
  <c r="D397" i="1" s="1"/>
  <c r="C395" i="1"/>
  <c r="C397" i="1" s="1"/>
  <c r="B395" i="1"/>
  <c r="B397" i="1" s="1"/>
  <c r="D404" i="1" l="1"/>
  <c r="D405" i="1" s="1"/>
  <c r="C404" i="1"/>
  <c r="C405" i="1" s="1"/>
  <c r="C400" i="1"/>
  <c r="C402" i="1" s="1"/>
  <c r="C390" i="1"/>
  <c r="C392" i="1" s="1"/>
  <c r="E397" i="1"/>
  <c r="F397" i="1" s="1"/>
  <c r="D400" i="1"/>
  <c r="D402" i="1" s="1"/>
  <c r="B390" i="1"/>
  <c r="B392" i="1" s="1"/>
  <c r="G397" i="1" l="1"/>
  <c r="F394" i="1"/>
  <c r="E392" i="1"/>
  <c r="H397" i="1" l="1"/>
  <c r="G394" i="1"/>
  <c r="F392" i="1"/>
  <c r="I397" i="1" l="1"/>
  <c r="I394" i="1" s="1"/>
  <c r="H394" i="1"/>
  <c r="G392" i="1"/>
  <c r="H392" i="1" l="1"/>
  <c r="I392" i="1" l="1"/>
  <c r="C353" i="1" l="1"/>
  <c r="D353" i="1"/>
  <c r="E353" i="1"/>
  <c r="B370" i="1" s="1"/>
  <c r="F353" i="1"/>
  <c r="C370" i="1" s="1"/>
  <c r="B353" i="1"/>
  <c r="D23" i="2"/>
  <c r="J29" i="2"/>
  <c r="C8" i="2" s="1"/>
  <c r="I22" i="2"/>
  <c r="K22" i="2" s="1"/>
  <c r="H22" i="2"/>
  <c r="H23" i="2"/>
  <c r="I23" i="2" s="1"/>
  <c r="K23" i="2" s="1"/>
  <c r="H24" i="2"/>
  <c r="I24" i="2" s="1"/>
  <c r="K24" i="2" s="1"/>
  <c r="H25" i="2"/>
  <c r="H29" i="2" s="1"/>
  <c r="C5" i="2" s="1"/>
  <c r="H26" i="2"/>
  <c r="I26" i="2" s="1"/>
  <c r="K26" i="2" s="1"/>
  <c r="H27" i="2"/>
  <c r="I27" i="2" s="1"/>
  <c r="K27" i="2" s="1"/>
  <c r="H28" i="2"/>
  <c r="I28" i="2" s="1"/>
  <c r="K28" i="2" s="1"/>
  <c r="H21" i="2"/>
  <c r="I21" i="2" s="1"/>
  <c r="K21" i="2" s="1"/>
  <c r="D22" i="2"/>
  <c r="K30" i="2"/>
  <c r="C9" i="2" s="1"/>
  <c r="D24" i="2"/>
  <c r="D25" i="2"/>
  <c r="D26" i="2"/>
  <c r="D27" i="2"/>
  <c r="D28" i="2"/>
  <c r="D21" i="2"/>
  <c r="G29" i="2"/>
  <c r="F29" i="2"/>
  <c r="E29" i="2"/>
  <c r="C6" i="2" s="1"/>
  <c r="C29" i="2"/>
  <c r="B29" i="2"/>
  <c r="I25" i="2" l="1"/>
  <c r="K25" i="2" s="1"/>
  <c r="I29" i="2"/>
  <c r="K29" i="2"/>
  <c r="C14" i="2" s="1"/>
  <c r="C15" i="2" s="1"/>
  <c r="B48" i="1" s="1"/>
  <c r="D29" i="2"/>
  <c r="C38" i="1" l="1"/>
  <c r="B38" i="1"/>
  <c r="F38" i="1"/>
  <c r="E38" i="1"/>
  <c r="D38" i="1"/>
  <c r="C36" i="1" l="1"/>
  <c r="D36" i="1"/>
  <c r="E36" i="1"/>
  <c r="F36" i="1"/>
  <c r="B36" i="1"/>
  <c r="C16" i="1"/>
  <c r="D16" i="1"/>
  <c r="E16" i="1"/>
  <c r="F16" i="1"/>
  <c r="B16" i="1"/>
  <c r="C14" i="1"/>
  <c r="D14" i="1"/>
  <c r="E14" i="1"/>
  <c r="F14" i="1"/>
  <c r="B14" i="1"/>
  <c r="C12" i="1"/>
  <c r="D12" i="1"/>
  <c r="E12" i="1"/>
  <c r="F12" i="1"/>
  <c r="B12" i="1"/>
  <c r="C7" i="1"/>
  <c r="D7" i="1"/>
  <c r="E7" i="1"/>
  <c r="F7" i="1"/>
  <c r="F354" i="1"/>
  <c r="E354" i="1"/>
  <c r="D354" i="1"/>
  <c r="C354" i="1"/>
  <c r="B354" i="1"/>
  <c r="F338" i="1"/>
  <c r="E338" i="1"/>
  <c r="D338" i="1"/>
  <c r="C338" i="1"/>
  <c r="B338" i="1"/>
  <c r="A338" i="1"/>
  <c r="F322" i="1"/>
  <c r="E322" i="1"/>
  <c r="D322" i="1"/>
  <c r="C322" i="1"/>
  <c r="B322" i="1"/>
  <c r="F307" i="1"/>
  <c r="E307" i="1"/>
  <c r="D307" i="1"/>
  <c r="C307" i="1"/>
  <c r="B307" i="1"/>
  <c r="A307" i="1"/>
  <c r="F290" i="1"/>
  <c r="E290" i="1"/>
  <c r="D290" i="1"/>
  <c r="C290" i="1"/>
  <c r="B290" i="1"/>
  <c r="F275" i="1"/>
  <c r="E275" i="1"/>
  <c r="D275" i="1"/>
  <c r="C275" i="1"/>
  <c r="B275" i="1"/>
  <c r="A275" i="1"/>
  <c r="F252" i="1"/>
  <c r="E252" i="1"/>
  <c r="D252" i="1"/>
  <c r="C252" i="1"/>
  <c r="B252" i="1"/>
  <c r="F237" i="1"/>
  <c r="E237" i="1"/>
  <c r="D237" i="1"/>
  <c r="C237" i="1"/>
  <c r="B237" i="1"/>
  <c r="A237" i="1"/>
  <c r="F214" i="1"/>
  <c r="E214" i="1"/>
  <c r="D214" i="1"/>
  <c r="C214" i="1"/>
  <c r="B214" i="1"/>
  <c r="F199" i="1"/>
  <c r="E199" i="1"/>
  <c r="D199" i="1"/>
  <c r="C199" i="1"/>
  <c r="B199" i="1"/>
  <c r="A199" i="1"/>
  <c r="C176" i="1"/>
  <c r="D176" i="1"/>
  <c r="E176" i="1"/>
  <c r="F176" i="1"/>
  <c r="B176" i="1"/>
  <c r="F161" i="1"/>
  <c r="E161" i="1"/>
  <c r="D161" i="1"/>
  <c r="C161" i="1"/>
  <c r="B161" i="1"/>
  <c r="A161" i="1"/>
  <c r="C5" i="1"/>
  <c r="D5" i="1"/>
  <c r="E5" i="1"/>
  <c r="B5" i="1"/>
  <c r="F130" i="1"/>
  <c r="E130" i="1"/>
  <c r="D130" i="1"/>
  <c r="C130" i="1"/>
  <c r="F115" i="1"/>
  <c r="E115" i="1"/>
  <c r="D115" i="1"/>
  <c r="C115" i="1"/>
  <c r="B115" i="1"/>
  <c r="A115" i="1"/>
  <c r="C109" i="1"/>
  <c r="C136" i="1" s="1"/>
  <c r="C138" i="1" s="1"/>
  <c r="D109" i="1"/>
  <c r="D136" i="1" s="1"/>
  <c r="D138" i="1" s="1"/>
  <c r="E109" i="1"/>
  <c r="E136" i="1" s="1"/>
  <c r="E138" i="1" s="1"/>
  <c r="F109" i="1"/>
  <c r="F136" i="1" s="1"/>
  <c r="F138" i="1" s="1"/>
  <c r="B109" i="1"/>
  <c r="B136" i="1" s="1"/>
  <c r="B138" i="1" s="1"/>
  <c r="F106" i="1"/>
  <c r="C106" i="1"/>
  <c r="D106" i="1"/>
  <c r="E106" i="1"/>
  <c r="B106" i="1"/>
  <c r="A106" i="1"/>
  <c r="A4" i="1"/>
  <c r="E411" i="1" l="1"/>
  <c r="E413" i="1" s="1"/>
  <c r="E414" i="1" s="1"/>
  <c r="E360" i="1"/>
  <c r="E362" i="1" s="1"/>
  <c r="E363" i="1" s="1"/>
  <c r="D411" i="1"/>
  <c r="D413" i="1" s="1"/>
  <c r="D414" i="1" s="1"/>
  <c r="D360" i="1"/>
  <c r="D362" i="1" s="1"/>
  <c r="D363" i="1" s="1"/>
  <c r="C411" i="1"/>
  <c r="C413" i="1" s="1"/>
  <c r="C414" i="1" s="1"/>
  <c r="C360" i="1"/>
  <c r="C362" i="1" s="1"/>
  <c r="C363" i="1" s="1"/>
  <c r="B411" i="1"/>
  <c r="B413" i="1" s="1"/>
  <c r="B414" i="1" s="1"/>
  <c r="B360" i="1"/>
  <c r="B362" i="1" s="1"/>
  <c r="B363" i="1" s="1"/>
  <c r="F411" i="1"/>
  <c r="F413" i="1" s="1"/>
  <c r="F414" i="1" s="1"/>
  <c r="F360" i="1"/>
  <c r="F362" i="1" s="1"/>
  <c r="F363" i="1" s="1"/>
  <c r="H391" i="1"/>
  <c r="H389" i="1" s="1"/>
  <c r="H403" i="1" s="1"/>
  <c r="I391" i="1"/>
  <c r="I389" i="1" s="1"/>
  <c r="I403" i="1" s="1"/>
  <c r="E391" i="1"/>
  <c r="E389" i="1" s="1"/>
  <c r="F391" i="1"/>
  <c r="F389" i="1" s="1"/>
  <c r="F403" i="1" s="1"/>
  <c r="G391" i="1"/>
  <c r="G389" i="1" s="1"/>
  <c r="G403" i="1" s="1"/>
  <c r="E401" i="1"/>
  <c r="E396" i="1"/>
  <c r="E394" i="1" s="1"/>
  <c r="B39" i="1"/>
  <c r="B37" i="1"/>
  <c r="F39" i="1"/>
  <c r="F37" i="1"/>
  <c r="E39" i="1"/>
  <c r="E37" i="1"/>
  <c r="D39" i="1"/>
  <c r="D37" i="1"/>
  <c r="C39" i="1"/>
  <c r="C37" i="1"/>
  <c r="C110" i="1"/>
  <c r="E110" i="1"/>
  <c r="D110" i="1"/>
  <c r="F110" i="1"/>
  <c r="G5" i="1"/>
  <c r="G40" i="1" s="1"/>
  <c r="I404" i="1" l="1"/>
  <c r="I405" i="1" s="1"/>
  <c r="E402" i="1"/>
  <c r="E399" i="1" s="1"/>
  <c r="E403" i="1" s="1"/>
  <c r="G404" i="1"/>
  <c r="G405" i="1" s="1"/>
  <c r="H404" i="1"/>
  <c r="H405" i="1" s="1"/>
  <c r="G18" i="1"/>
  <c r="G7" i="1"/>
  <c r="E404" i="1" l="1"/>
  <c r="E405" i="1" s="1"/>
  <c r="F404" i="1"/>
  <c r="F405" i="1" s="1"/>
  <c r="D420" i="1"/>
  <c r="E420" i="1"/>
  <c r="F420" i="1"/>
  <c r="F40" i="1" l="1"/>
  <c r="F41" i="1" s="1"/>
  <c r="F421" i="1"/>
  <c r="E40" i="1"/>
  <c r="E41" i="1" s="1"/>
  <c r="E421" i="1"/>
  <c r="D40" i="1"/>
  <c r="D41" i="1" s="1"/>
  <c r="D421" i="1"/>
  <c r="C420" i="1"/>
  <c r="B420" i="1"/>
  <c r="C40" i="1" l="1"/>
  <c r="C41" i="1" s="1"/>
  <c r="C421" i="1"/>
  <c r="B40" i="1"/>
  <c r="B41" i="1" s="1"/>
  <c r="B421" i="1"/>
  <c r="H57" i="1" l="1"/>
  <c r="H56" i="1" s="1"/>
  <c r="J55" i="1"/>
  <c r="I55" i="1" s="1"/>
  <c r="L55" i="1"/>
  <c r="M55" i="1" s="1"/>
  <c r="H59" i="1"/>
  <c r="H60" i="1" s="1"/>
  <c r="G9" i="1" l="1"/>
  <c r="G10" i="1" s="1"/>
  <c r="C44" i="1"/>
  <c r="D44" i="1" s="1"/>
  <c r="E44" i="1" s="1"/>
  <c r="F44" i="1" s="1"/>
  <c r="G44" i="1" s="1"/>
  <c r="G20" i="1" l="1"/>
  <c r="C18" i="1"/>
  <c r="C19" i="1" s="1"/>
  <c r="D18" i="1"/>
  <c r="D19" i="1" s="1"/>
  <c r="E18" i="1"/>
  <c r="E19" i="1" s="1"/>
  <c r="F18" i="1"/>
  <c r="F19" i="1" s="1"/>
  <c r="B18" i="1"/>
  <c r="B19" i="1" s="1"/>
  <c r="F17" i="1"/>
  <c r="E17" i="1"/>
  <c r="D17" i="1"/>
  <c r="C17" i="1"/>
  <c r="B17" i="1"/>
  <c r="F15" i="1"/>
  <c r="E15" i="1"/>
  <c r="D15" i="1"/>
  <c r="C15" i="1"/>
  <c r="B15" i="1"/>
  <c r="F13" i="1"/>
  <c r="E13" i="1"/>
  <c r="D13" i="1"/>
  <c r="C13" i="1"/>
  <c r="B13" i="1"/>
  <c r="C8" i="1"/>
  <c r="D8" i="1"/>
  <c r="E8" i="1"/>
  <c r="F8" i="1"/>
  <c r="B8" i="1"/>
  <c r="D6" i="1"/>
  <c r="E6" i="1"/>
  <c r="F6" i="1"/>
  <c r="C6" i="1"/>
  <c r="C9" i="1"/>
  <c r="D9" i="1"/>
  <c r="D10" i="1" s="1"/>
  <c r="E9" i="1"/>
  <c r="E10" i="1" s="1"/>
  <c r="F9" i="1"/>
  <c r="B9" i="1"/>
  <c r="A54" i="1"/>
  <c r="C20" i="1" l="1"/>
  <c r="C25" i="1" s="1"/>
  <c r="G22" i="1"/>
  <c r="B20" i="1"/>
  <c r="B25" i="1" s="1"/>
  <c r="F20" i="1"/>
  <c r="B10" i="1"/>
  <c r="C10" i="1"/>
  <c r="E20" i="1"/>
  <c r="E25" i="1" s="1"/>
  <c r="F10" i="1"/>
  <c r="D20" i="1"/>
  <c r="D25" i="1" s="1"/>
  <c r="F25" i="1" l="1"/>
  <c r="F21" i="1"/>
  <c r="G21" i="1"/>
  <c r="F22" i="1"/>
  <c r="C26" i="1"/>
  <c r="F26" i="1"/>
  <c r="B26" i="1"/>
  <c r="B28" i="1"/>
  <c r="C28" i="1" s="1"/>
  <c r="D28" i="1" s="1"/>
  <c r="E28" i="1" s="1"/>
  <c r="F28" i="1" s="1"/>
  <c r="B22" i="1"/>
  <c r="C22" i="1"/>
  <c r="E22" i="1"/>
  <c r="D22" i="1"/>
  <c r="D26" i="1" l="1"/>
  <c r="E26" i="1"/>
  <c r="B29" i="1"/>
  <c r="B30" i="1" s="1"/>
  <c r="C29" i="1" l="1"/>
  <c r="C30" i="1" s="1"/>
  <c r="B32" i="1"/>
  <c r="B33" i="1" s="1"/>
  <c r="B42" i="1" s="1"/>
  <c r="D29" i="1" l="1"/>
  <c r="D30" i="1" s="1"/>
  <c r="C32" i="1"/>
  <c r="C33" i="1" s="1"/>
  <c r="C42" i="1" s="1"/>
  <c r="B45" i="1"/>
  <c r="B34" i="1"/>
  <c r="E29" i="1" l="1"/>
  <c r="E30" i="1" s="1"/>
  <c r="D32" i="1"/>
  <c r="D33" i="1" s="1"/>
  <c r="D42" i="1" s="1"/>
  <c r="C45" i="1"/>
  <c r="C34" i="1"/>
  <c r="B43" i="1"/>
  <c r="F29" i="1" l="1"/>
  <c r="F30" i="1" s="1"/>
  <c r="F32" i="1" s="1"/>
  <c r="E32" i="1"/>
  <c r="E33" i="1" s="1"/>
  <c r="E42" i="1" s="1"/>
  <c r="C43" i="1"/>
  <c r="D34" i="1"/>
  <c r="D45" i="1"/>
  <c r="F33" i="1" l="1"/>
  <c r="G29" i="1"/>
  <c r="D43" i="1"/>
  <c r="E34" i="1"/>
  <c r="E45" i="1"/>
  <c r="F42" i="1" l="1"/>
  <c r="F45" i="1" s="1"/>
  <c r="F34" i="1"/>
  <c r="E43" i="1"/>
  <c r="F43" i="1" l="1"/>
  <c r="B55" i="1"/>
  <c r="G36" i="1"/>
  <c r="G38" i="1" l="1"/>
  <c r="G39" i="1" s="1"/>
  <c r="G23" i="1"/>
  <c r="G25" i="1" l="1"/>
  <c r="G26" i="1" l="1"/>
  <c r="G28" i="1"/>
  <c r="G30" i="1"/>
  <c r="G32" i="1" l="1"/>
  <c r="G33" i="1" s="1"/>
  <c r="G42" i="1" l="1"/>
  <c r="G45" i="1" s="1"/>
  <c r="B56" i="1" s="1"/>
  <c r="B57" i="1" s="1"/>
  <c r="B60" i="1" s="1"/>
  <c r="G34" i="1"/>
  <c r="H55" i="1" l="1"/>
  <c r="B78" i="1"/>
  <c r="B77" i="1"/>
  <c r="B76" i="1"/>
  <c r="G43" i="1"/>
</calcChain>
</file>

<file path=xl/sharedStrings.xml><?xml version="1.0" encoding="utf-8"?>
<sst xmlns="http://schemas.openxmlformats.org/spreadsheetml/2006/main" count="263" uniqueCount="163">
  <si>
    <t>Year 1</t>
  </si>
  <si>
    <t>Year 2</t>
  </si>
  <si>
    <t>Year 3</t>
  </si>
  <si>
    <t>Year 4</t>
  </si>
  <si>
    <t>Year 5</t>
  </si>
  <si>
    <t>COGS</t>
  </si>
  <si>
    <t>R&amp;D</t>
  </si>
  <si>
    <t>S&amp;M</t>
  </si>
  <si>
    <t>G&amp;A</t>
  </si>
  <si>
    <t>EBITDA</t>
  </si>
  <si>
    <t>Gross profit</t>
  </si>
  <si>
    <t>% change</t>
  </si>
  <si>
    <t>% of revenue</t>
  </si>
  <si>
    <t>Total operational expenses</t>
  </si>
  <si>
    <t>Depreciation</t>
  </si>
  <si>
    <t>Operational expenses</t>
  </si>
  <si>
    <t>Assumption</t>
  </si>
  <si>
    <t>Value</t>
  </si>
  <si>
    <t>Unit</t>
  </si>
  <si>
    <t>Capital Expenses</t>
  </si>
  <si>
    <t>General Model Assumptions</t>
  </si>
  <si>
    <t>Assumptions</t>
  </si>
  <si>
    <t>Notes</t>
  </si>
  <si>
    <t>years</t>
  </si>
  <si>
    <t>Revenue Model</t>
  </si>
  <si>
    <t>Valuation Model</t>
  </si>
  <si>
    <t>Revenue</t>
  </si>
  <si>
    <t>WACC</t>
  </si>
  <si>
    <t>Comparable Companies</t>
  </si>
  <si>
    <t>Comparable Companies Analysis</t>
  </si>
  <si>
    <t>Parameter</t>
  </si>
  <si>
    <t>Source</t>
  </si>
  <si>
    <t>D/V</t>
  </si>
  <si>
    <t>E/V</t>
  </si>
  <si>
    <t>β</t>
  </si>
  <si>
    <t>Rf</t>
  </si>
  <si>
    <t>Rm-Rf</t>
  </si>
  <si>
    <t>SRP</t>
  </si>
  <si>
    <t>T</t>
  </si>
  <si>
    <t>Company's corporate tax rate</t>
  </si>
  <si>
    <t>Symbol</t>
  </si>
  <si>
    <t>SP</t>
  </si>
  <si>
    <t>Unleveraged beta</t>
  </si>
  <si>
    <t>G</t>
  </si>
  <si>
    <t>USD, thousands</t>
  </si>
  <si>
    <t>DCF Forecast Period</t>
  </si>
  <si>
    <t>Terminal Year</t>
  </si>
  <si>
    <t>DCF Terminal Value</t>
  </si>
  <si>
    <t>Currency and units</t>
  </si>
  <si>
    <t>Equity value</t>
  </si>
  <si>
    <t>model currency</t>
  </si>
  <si>
    <t>Tax</t>
  </si>
  <si>
    <t>Adjustments for cash flow</t>
  </si>
  <si>
    <t>CAPEX</t>
  </si>
  <si>
    <t>Profit after tax</t>
  </si>
  <si>
    <t>Discount period</t>
  </si>
  <si>
    <t>Investment in working capital</t>
  </si>
  <si>
    <t>Tax rate</t>
  </si>
  <si>
    <t>Operating profit</t>
  </si>
  <si>
    <t>Accumulated operating profit/loss</t>
  </si>
  <si>
    <t>Corporate tax</t>
  </si>
  <si>
    <t>Taxable profit</t>
  </si>
  <si>
    <t>Working Capital</t>
  </si>
  <si>
    <t>Surplus assets</t>
  </si>
  <si>
    <t>Projected Market Size</t>
  </si>
  <si>
    <t>Source 1</t>
  </si>
  <si>
    <t>Source 2</t>
  </si>
  <si>
    <t>Average</t>
  </si>
  <si>
    <t>Revenue Projection</t>
  </si>
  <si>
    <t>Total revenue</t>
  </si>
  <si>
    <t>Sales and Marketing Expenses Projection</t>
  </si>
  <si>
    <t>General and Administrative Expenses Projection</t>
  </si>
  <si>
    <t>Research and Development Expenses Projection</t>
  </si>
  <si>
    <t>Sales and Marketing</t>
  </si>
  <si>
    <t>Research and Development</t>
  </si>
  <si>
    <t>Cost of Goods Sold</t>
  </si>
  <si>
    <t>Cost of Goods Sold Projection</t>
  </si>
  <si>
    <t>General and Administrative</t>
  </si>
  <si>
    <t>Capital Expenses Projection</t>
  </si>
  <si>
    <t>Total COGS</t>
  </si>
  <si>
    <t>Sensitivity Analyses</t>
  </si>
  <si>
    <t>Total depreciation</t>
  </si>
  <si>
    <t>Total capital expenses</t>
  </si>
  <si>
    <t>Total G&amp;A expenses</t>
  </si>
  <si>
    <t>Total S&amp;M expenses</t>
  </si>
  <si>
    <t>Total R&amp;D expenses</t>
  </si>
  <si>
    <t>Re</t>
  </si>
  <si>
    <t>Rd</t>
  </si>
  <si>
    <t>(1-T)*Rd*(D/V) + Re*(E/V)</t>
  </si>
  <si>
    <t>CAPM: Rf + β*(Rm-Rf) + SP + SRP</t>
  </si>
  <si>
    <t>Risk-free rate</t>
  </si>
  <si>
    <t>Market premium</t>
  </si>
  <si>
    <t>Specific risk premium</t>
  </si>
  <si>
    <t>Size risk premium</t>
  </si>
  <si>
    <t>Cost of equity</t>
  </si>
  <si>
    <t>Marginal corporate tax rate</t>
  </si>
  <si>
    <t>Cost of debt</t>
  </si>
  <si>
    <t>Debt financing proportion</t>
  </si>
  <si>
    <t>Equity financing proportion</t>
  </si>
  <si>
    <t>Company</t>
  </si>
  <si>
    <t>Leveraged Beta</t>
  </si>
  <si>
    <t>T-test</t>
  </si>
  <si>
    <t>Unleveraged Beta</t>
  </si>
  <si>
    <t>Market Cap</t>
  </si>
  <si>
    <t>Financial Debt</t>
  </si>
  <si>
    <t>Cash</t>
  </si>
  <si>
    <t>Net Debt</t>
  </si>
  <si>
    <t>Standard Error</t>
  </si>
  <si>
    <t>D/E</t>
  </si>
  <si>
    <t>Aswath Damodaran, data for the industry and geography</t>
  </si>
  <si>
    <t>Aswath Damodaran, data for the same geography</t>
  </si>
  <si>
    <t>Adjusted average</t>
  </si>
  <si>
    <t>Effective Corporate Tax Rate (%)</t>
  </si>
  <si>
    <t>% of CAPEX</t>
  </si>
  <si>
    <t>CAGR (%)</t>
  </si>
  <si>
    <t>Weighted Average Cost of Capital</t>
  </si>
  <si>
    <t>Opening balance- accumulating loss</t>
  </si>
  <si>
    <t>Accounts receivable</t>
  </si>
  <si>
    <t>Days sales outstanding</t>
  </si>
  <si>
    <t>Accounts payable</t>
  </si>
  <si>
    <t>Days payables outstanding</t>
  </si>
  <si>
    <t>Inventory</t>
  </si>
  <si>
    <t>Days inventory outstanding</t>
  </si>
  <si>
    <t>Change</t>
  </si>
  <si>
    <t>Value Added Tax (VAT)</t>
  </si>
  <si>
    <t>%</t>
  </si>
  <si>
    <t>Working Capital Investment Projection- by balance sheet items</t>
  </si>
  <si>
    <t>Year t-2</t>
  </si>
  <si>
    <t>Year t-1</t>
  </si>
  <si>
    <t>Year t-3</t>
  </si>
  <si>
    <t>Working Capital Investment Projection- by share of revenue</t>
  </si>
  <si>
    <t>Working capital investment of revenue</t>
  </si>
  <si>
    <t>Working Capital Investment Projection- bottom line</t>
  </si>
  <si>
    <t>Method for calculating investment in WC</t>
  </si>
  <si>
    <t>balance sheet</t>
  </si>
  <si>
    <t>User choice: either balance sheet or % of revenue</t>
  </si>
  <si>
    <t>Method for calculating depreciation</t>
  </si>
  <si>
    <t>Depreciation Projection- balance sheet</t>
  </si>
  <si>
    <t>Depreciation Projection- by share of revenue</t>
  </si>
  <si>
    <t>Depreciation of revenue</t>
  </si>
  <si>
    <t>Depreciation % of revenue</t>
  </si>
  <si>
    <t>Depreciation Projection- bottom line</t>
  </si>
  <si>
    <t>Total depreciation by balance sheet</t>
  </si>
  <si>
    <t>Total depreciation by share of revenue</t>
  </si>
  <si>
    <t>Working capital by balance sheet</t>
  </si>
  <si>
    <t>Investment in working capital by share of revenue</t>
  </si>
  <si>
    <t>10-year nominal treasury bonds yield</t>
  </si>
  <si>
    <t>Financial assets (liabilities)</t>
  </si>
  <si>
    <t xml:space="preserve">* Yellow cells require user input, the rest is taken automatically </t>
  </si>
  <si>
    <t>Figures</t>
  </si>
  <si>
    <t>Key Performance Indicators</t>
  </si>
  <si>
    <t>KPI</t>
  </si>
  <si>
    <t>Market Share Projection</t>
  </si>
  <si>
    <t>Projected market size</t>
  </si>
  <si>
    <t>Projected revenue</t>
  </si>
  <si>
    <t>Projected market share</t>
  </si>
  <si>
    <t>Year 5 revenue multiple</t>
  </si>
  <si>
    <t>Net free cash flow</t>
  </si>
  <si>
    <t>Discounted free cash flow</t>
  </si>
  <si>
    <t>Year 5 FCF multiple</t>
  </si>
  <si>
    <t>Year 5 EBITDA multiple</t>
  </si>
  <si>
    <t>x</t>
  </si>
  <si>
    <t>Enterprise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</si>
</sst>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\ ;\(#,##0\);\–\ "/>
    <numFmt numFmtId="168" formatCode="#,##0.0\ ;\(#,##0.0\);\–\ "/>
    <numFmt numFmtId="169" formatCode="\Te\x\t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8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B0F0"/>
      <name val="Calibri"/>
      <family val="2"/>
    </font>
    <font>
      <b/>
      <sz val="9"/>
      <color theme="0"/>
      <name val="Calibri"/>
      <family val="2"/>
    </font>
    <font>
      <b/>
      <i/>
      <sz val="12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libri (Body)"/>
    </font>
    <font>
      <sz val="12"/>
      <color theme="1"/>
      <name val="Calibri (Body)"/>
    </font>
    <font>
      <sz val="12"/>
      <color theme="0" tint="-0.14999847407452621"/>
      <name val="Calibri"/>
      <family val="2"/>
      <scheme val="minor"/>
    </font>
    <font>
      <sz val="9"/>
      <color rgb="FF00B0F0"/>
      <name val="Calibri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7" fillId="0" borderId="0"/>
    <xf numFmtId="0" fontId="7" fillId="0" borderId="0"/>
    <xf numFmtId="0" fontId="7" fillId="0" borderId="0"/>
    <xf numFmtId="169" fontId="7" fillId="0" borderId="0"/>
  </cellStyleXfs>
  <cellXfs count="135">
    <xf numFmtId="0" fontId="0" fillId="0" borderId="0" xfId="0"/>
    <xf numFmtId="0" fontId="3" fillId="2" borderId="0" xfId="0" applyFont="1" applyFill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0" fillId="0" borderId="7" xfId="0" applyBorder="1"/>
    <xf numFmtId="0" fontId="2" fillId="0" borderId="5" xfId="0" applyFont="1" applyBorder="1"/>
    <xf numFmtId="0" fontId="0" fillId="0" borderId="3" xfId="0" applyBorder="1" applyAlignment="1">
      <alignment horizontal="left" indent="1"/>
    </xf>
    <xf numFmtId="0" fontId="0" fillId="0" borderId="9" xfId="0" applyBorder="1"/>
    <xf numFmtId="0" fontId="2" fillId="0" borderId="0" xfId="0" applyFont="1"/>
    <xf numFmtId="0" fontId="0" fillId="0" borderId="4" xfId="0" applyBorder="1"/>
    <xf numFmtId="0" fontId="2" fillId="0" borderId="1" xfId="0" applyFont="1" applyBorder="1"/>
    <xf numFmtId="0" fontId="3" fillId="0" borderId="0" xfId="0" applyFont="1"/>
    <xf numFmtId="0" fontId="2" fillId="0" borderId="8" xfId="0" applyFont="1" applyBorder="1"/>
    <xf numFmtId="9" fontId="0" fillId="3" borderId="2" xfId="0" applyNumberFormat="1" applyFill="1" applyBorder="1"/>
    <xf numFmtId="9" fontId="0" fillId="3" borderId="7" xfId="0" applyNumberFormat="1" applyFill="1" applyBorder="1"/>
    <xf numFmtId="0" fontId="0" fillId="3" borderId="3" xfId="0" applyFill="1" applyBorder="1"/>
    <xf numFmtId="9" fontId="0" fillId="3" borderId="3" xfId="0" applyNumberFormat="1" applyFill="1" applyBorder="1"/>
    <xf numFmtId="165" fontId="1" fillId="3" borderId="2" xfId="1" applyNumberFormat="1" applyFont="1" applyFill="1" applyBorder="1"/>
    <xf numFmtId="165" fontId="1" fillId="3" borderId="3" xfId="1" applyNumberFormat="1" applyFont="1" applyFill="1" applyBorder="1"/>
    <xf numFmtId="165" fontId="0" fillId="3" borderId="2" xfId="1" applyNumberFormat="1" applyFont="1" applyFill="1" applyBorder="1"/>
    <xf numFmtId="0" fontId="6" fillId="4" borderId="0" xfId="0" applyFont="1" applyFill="1"/>
    <xf numFmtId="0" fontId="0" fillId="3" borderId="9" xfId="0" applyFill="1" applyBorder="1"/>
    <xf numFmtId="165" fontId="0" fillId="3" borderId="4" xfId="1" applyNumberFormat="1" applyFont="1" applyFill="1" applyBorder="1"/>
    <xf numFmtId="165" fontId="0" fillId="3" borderId="3" xfId="1" applyNumberFormat="1" applyFont="1" applyFill="1" applyBorder="1"/>
    <xf numFmtId="166" fontId="0" fillId="3" borderId="4" xfId="2" applyNumberFormat="1" applyFont="1" applyFill="1" applyBorder="1"/>
    <xf numFmtId="0" fontId="2" fillId="0" borderId="4" xfId="0" applyFont="1" applyBorder="1"/>
    <xf numFmtId="0" fontId="8" fillId="0" borderId="3" xfId="4" applyBorder="1"/>
    <xf numFmtId="165" fontId="0" fillId="3" borderId="6" xfId="1" applyNumberFormat="1" applyFont="1" applyFill="1" applyBorder="1"/>
    <xf numFmtId="164" fontId="0" fillId="0" borderId="0" xfId="0" applyNumberFormat="1"/>
    <xf numFmtId="0" fontId="11" fillId="0" borderId="0" xfId="0" applyFont="1"/>
    <xf numFmtId="0" fontId="11" fillId="0" borderId="7" xfId="0" applyFont="1" applyBorder="1" applyAlignment="1">
      <alignment horizontal="left" indent="1"/>
    </xf>
    <xf numFmtId="0" fontId="13" fillId="0" borderId="0" xfId="0" applyFont="1" applyAlignment="1">
      <alignment horizontal="center"/>
    </xf>
    <xf numFmtId="165" fontId="1" fillId="3" borderId="10" xfId="1" applyNumberFormat="1" applyFont="1" applyFill="1" applyBorder="1"/>
    <xf numFmtId="165" fontId="1" fillId="3" borderId="7" xfId="1" applyNumberFormat="1" applyFont="1" applyFill="1" applyBorder="1"/>
    <xf numFmtId="165" fontId="1" fillId="3" borderId="6" xfId="1" applyNumberFormat="1" applyFont="1" applyFill="1" applyBorder="1"/>
    <xf numFmtId="9" fontId="0" fillId="3" borderId="4" xfId="0" applyNumberFormat="1" applyFill="1" applyBorder="1"/>
    <xf numFmtId="165" fontId="0" fillId="3" borderId="9" xfId="1" applyNumberFormat="1" applyFont="1" applyFill="1" applyBorder="1"/>
    <xf numFmtId="0" fontId="0" fillId="3" borderId="2" xfId="0" applyFill="1" applyBorder="1"/>
    <xf numFmtId="0" fontId="8" fillId="0" borderId="9" xfId="4" applyBorder="1"/>
    <xf numFmtId="166" fontId="0" fillId="3" borderId="3" xfId="0" applyNumberFormat="1" applyFill="1" applyBorder="1"/>
    <xf numFmtId="166" fontId="1" fillId="3" borderId="3" xfId="2" applyNumberFormat="1" applyFont="1" applyFill="1" applyBorder="1"/>
    <xf numFmtId="9" fontId="0" fillId="3" borderId="6" xfId="1" applyNumberFormat="1" applyFont="1" applyFill="1" applyBorder="1"/>
    <xf numFmtId="165" fontId="1" fillId="0" borderId="0" xfId="1" applyNumberFormat="1" applyFont="1" applyFill="1" applyBorder="1"/>
    <xf numFmtId="9" fontId="1" fillId="3" borderId="6" xfId="2" applyFont="1" applyFill="1" applyBorder="1"/>
    <xf numFmtId="0" fontId="2" fillId="0" borderId="11" xfId="0" applyFont="1" applyBorder="1"/>
    <xf numFmtId="0" fontId="0" fillId="0" borderId="12" xfId="0" applyBorder="1"/>
    <xf numFmtId="0" fontId="2" fillId="0" borderId="2" xfId="0" applyFont="1" applyBorder="1"/>
    <xf numFmtId="166" fontId="2" fillId="0" borderId="2" xfId="2" applyNumberFormat="1" applyFont="1" applyBorder="1"/>
    <xf numFmtId="166" fontId="2" fillId="3" borderId="4" xfId="0" applyNumberFormat="1" applyFont="1" applyFill="1" applyBorder="1"/>
    <xf numFmtId="9" fontId="2" fillId="0" borderId="0" xfId="0" applyNumberFormat="1" applyFont="1"/>
    <xf numFmtId="167" fontId="14" fillId="5" borderId="1" xfId="0" applyNumberFormat="1" applyFont="1" applyFill="1" applyBorder="1" applyAlignment="1">
      <alignment horizontal="right"/>
    </xf>
    <xf numFmtId="167" fontId="14" fillId="5" borderId="3" xfId="0" applyNumberFormat="1" applyFont="1" applyFill="1" applyBorder="1" applyAlignment="1">
      <alignment horizontal="right"/>
    </xf>
    <xf numFmtId="167" fontId="14" fillId="5" borderId="5" xfId="0" applyNumberFormat="1" applyFont="1" applyFill="1" applyBorder="1" applyAlignment="1">
      <alignment horizontal="right"/>
    </xf>
    <xf numFmtId="167" fontId="15" fillId="5" borderId="3" xfId="0" applyNumberFormat="1" applyFont="1" applyFill="1" applyBorder="1" applyAlignment="1">
      <alignment horizontal="right"/>
    </xf>
    <xf numFmtId="167" fontId="14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0" fillId="0" borderId="6" xfId="0" applyBorder="1" applyAlignment="1">
      <alignment horizontal="left"/>
    </xf>
    <xf numFmtId="168" fontId="14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7" fontId="14" fillId="0" borderId="5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indent="1"/>
    </xf>
    <xf numFmtId="167" fontId="14" fillId="0" borderId="0" xfId="0" applyNumberFormat="1" applyFont="1" applyAlignment="1">
      <alignment horizontal="right"/>
    </xf>
    <xf numFmtId="167" fontId="16" fillId="0" borderId="13" xfId="0" applyNumberFormat="1" applyFont="1" applyBorder="1" applyAlignment="1">
      <alignment horizontal="right"/>
    </xf>
    <xf numFmtId="166" fontId="14" fillId="0" borderId="17" xfId="2" applyNumberFormat="1" applyFont="1" applyFill="1" applyBorder="1" applyAlignment="1">
      <alignment horizontal="right"/>
    </xf>
    <xf numFmtId="166" fontId="14" fillId="0" borderId="18" xfId="2" applyNumberFormat="1" applyFont="1" applyFill="1" applyBorder="1" applyAlignment="1">
      <alignment horizontal="right"/>
    </xf>
    <xf numFmtId="166" fontId="14" fillId="0" borderId="19" xfId="2" applyNumberFormat="1" applyFont="1" applyFill="1" applyBorder="1" applyAlignment="1">
      <alignment horizontal="right"/>
    </xf>
    <xf numFmtId="166" fontId="14" fillId="0" borderId="20" xfId="2" applyNumberFormat="1" applyFont="1" applyFill="1" applyBorder="1" applyAlignment="1">
      <alignment horizontal="right"/>
    </xf>
    <xf numFmtId="166" fontId="14" fillId="0" borderId="21" xfId="2" applyNumberFormat="1" applyFont="1" applyFill="1" applyBorder="1" applyAlignment="1">
      <alignment horizontal="right"/>
    </xf>
    <xf numFmtId="166" fontId="14" fillId="0" borderId="1" xfId="2" applyNumberFormat="1" applyFont="1" applyFill="1" applyBorder="1" applyAlignment="1">
      <alignment horizontal="right"/>
    </xf>
    <xf numFmtId="167" fontId="14" fillId="0" borderId="22" xfId="0" applyNumberFormat="1" applyFont="1" applyBorder="1" applyAlignment="1">
      <alignment horizontal="right"/>
    </xf>
    <xf numFmtId="167" fontId="14" fillId="0" borderId="10" xfId="0" applyNumberFormat="1" applyFont="1" applyBorder="1" applyAlignment="1">
      <alignment horizontal="right"/>
    </xf>
    <xf numFmtId="167" fontId="14" fillId="0" borderId="14" xfId="0" applyNumberFormat="1" applyFont="1" applyBorder="1" applyAlignment="1">
      <alignment horizontal="right"/>
    </xf>
    <xf numFmtId="167" fontId="14" fillId="0" borderId="15" xfId="0" applyNumberFormat="1" applyFont="1" applyBorder="1" applyAlignment="1">
      <alignment horizontal="right"/>
    </xf>
    <xf numFmtId="167" fontId="14" fillId="0" borderId="23" xfId="0" applyNumberFormat="1" applyFont="1" applyBorder="1" applyAlignment="1">
      <alignment horizontal="right"/>
    </xf>
    <xf numFmtId="167" fontId="14" fillId="0" borderId="16" xfId="0" applyNumberFormat="1" applyFont="1" applyBorder="1" applyAlignment="1">
      <alignment horizontal="right"/>
    </xf>
    <xf numFmtId="167" fontId="14" fillId="0" borderId="8" xfId="0" applyNumberFormat="1" applyFont="1" applyBorder="1" applyAlignment="1">
      <alignment horizontal="right"/>
    </xf>
    <xf numFmtId="167" fontId="14" fillId="0" borderId="24" xfId="0" applyNumberFormat="1" applyFont="1" applyBorder="1" applyAlignment="1">
      <alignment horizontal="right"/>
    </xf>
    <xf numFmtId="167" fontId="14" fillId="0" borderId="2" xfId="0" applyNumberFormat="1" applyFont="1" applyBorder="1" applyAlignment="1">
      <alignment horizontal="right"/>
    </xf>
    <xf numFmtId="167" fontId="14" fillId="0" borderId="4" xfId="0" applyNumberFormat="1" applyFont="1" applyBorder="1" applyAlignment="1">
      <alignment horizontal="right"/>
    </xf>
    <xf numFmtId="167" fontId="14" fillId="3" borderId="4" xfId="0" applyNumberFormat="1" applyFont="1" applyFill="1" applyBorder="1" applyAlignment="1">
      <alignment horizontal="right"/>
    </xf>
    <xf numFmtId="167" fontId="14" fillId="3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167" fontId="15" fillId="0" borderId="3" xfId="0" applyNumberFormat="1" applyFont="1" applyBorder="1" applyAlignment="1">
      <alignment horizontal="right"/>
    </xf>
    <xf numFmtId="9" fontId="2" fillId="0" borderId="11" xfId="0" applyNumberFormat="1" applyFont="1" applyBorder="1"/>
    <xf numFmtId="167" fontId="14" fillId="5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0" fontId="11" fillId="0" borderId="25" xfId="0" applyFont="1" applyBorder="1"/>
    <xf numFmtId="165" fontId="0" fillId="3" borderId="0" xfId="1" applyNumberFormat="1" applyFont="1" applyFill="1" applyBorder="1"/>
    <xf numFmtId="0" fontId="2" fillId="0" borderId="11" xfId="0" applyFont="1" applyBorder="1" applyAlignment="1">
      <alignment wrapText="1"/>
    </xf>
    <xf numFmtId="0" fontId="0" fillId="3" borderId="12" xfId="0" applyFill="1" applyBorder="1"/>
    <xf numFmtId="166" fontId="0" fillId="3" borderId="3" xfId="2" applyNumberFormat="1" applyFont="1" applyFill="1" applyBorder="1"/>
    <xf numFmtId="0" fontId="11" fillId="0" borderId="12" xfId="0" applyFont="1" applyBorder="1"/>
    <xf numFmtId="0" fontId="11" fillId="0" borderId="6" xfId="0" applyFont="1" applyBorder="1"/>
    <xf numFmtId="167" fontId="14" fillId="3" borderId="3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/>
    </xf>
    <xf numFmtId="167" fontId="14" fillId="3" borderId="6" xfId="0" applyNumberFormat="1" applyFont="1" applyFill="1" applyBorder="1" applyAlignment="1">
      <alignment horizontal="right"/>
    </xf>
    <xf numFmtId="167" fontId="14" fillId="0" borderId="6" xfId="0" applyNumberFormat="1" applyFont="1" applyBorder="1" applyAlignment="1">
      <alignment horizontal="right"/>
    </xf>
    <xf numFmtId="167" fontId="18" fillId="0" borderId="5" xfId="0" applyNumberFormat="1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166" fontId="14" fillId="0" borderId="3" xfId="2" applyNumberFormat="1" applyFont="1" applyFill="1" applyBorder="1" applyAlignment="1">
      <alignment horizontal="right"/>
    </xf>
    <xf numFmtId="168" fontId="14" fillId="0" borderId="3" xfId="0" applyNumberFormat="1" applyFont="1" applyBorder="1" applyAlignment="1">
      <alignment horizontal="right"/>
    </xf>
    <xf numFmtId="167" fontId="14" fillId="0" borderId="7" xfId="0" applyNumberFormat="1" applyFont="1" applyBorder="1" applyAlignment="1">
      <alignment horizontal="right"/>
    </xf>
    <xf numFmtId="0" fontId="20" fillId="0" borderId="0" xfId="0" applyFont="1"/>
    <xf numFmtId="0" fontId="0" fillId="0" borderId="11" xfId="0" applyBorder="1"/>
    <xf numFmtId="167" fontId="19" fillId="0" borderId="0" xfId="0" applyNumberFormat="1" applyFont="1" applyAlignment="1">
      <alignment horizontal="right"/>
    </xf>
    <xf numFmtId="167" fontId="20" fillId="0" borderId="7" xfId="0" applyNumberFormat="1" applyFont="1" applyBorder="1" applyAlignment="1">
      <alignment horizontal="left" readingOrder="1"/>
    </xf>
    <xf numFmtId="0" fontId="2" fillId="0" borderId="26" xfId="0" applyFont="1" applyBorder="1"/>
    <xf numFmtId="165" fontId="2" fillId="0" borderId="1" xfId="0" applyNumberFormat="1" applyFont="1" applyBorder="1"/>
    <xf numFmtId="165" fontId="0" fillId="0" borderId="4" xfId="0" applyNumberFormat="1" applyBorder="1"/>
    <xf numFmtId="0" fontId="21" fillId="0" borderId="0" xfId="0" applyFont="1"/>
    <xf numFmtId="165" fontId="0" fillId="0" borderId="12" xfId="0" applyNumberFormat="1" applyBorder="1"/>
    <xf numFmtId="165" fontId="0" fillId="0" borderId="3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165" fontId="0" fillId="3" borderId="3" xfId="0" applyNumberFormat="1" applyFill="1" applyBorder="1"/>
    <xf numFmtId="0" fontId="2" fillId="0" borderId="3" xfId="0" applyFont="1" applyBorder="1"/>
    <xf numFmtId="0" fontId="0" fillId="3" borderId="6" xfId="0" applyFill="1" applyBorder="1"/>
    <xf numFmtId="167" fontId="14" fillId="3" borderId="5" xfId="0" applyNumberFormat="1" applyFont="1" applyFill="1" applyBorder="1" applyAlignment="1">
      <alignment horizontal="right"/>
    </xf>
    <xf numFmtId="9" fontId="22" fillId="5" borderId="6" xfId="2" applyFont="1" applyFill="1" applyBorder="1" applyAlignment="1">
      <alignment horizontal="right"/>
    </xf>
    <xf numFmtId="9" fontId="22" fillId="5" borderId="0" xfId="2" applyFont="1" applyFill="1" applyBorder="1" applyAlignment="1">
      <alignment horizontal="right"/>
    </xf>
    <xf numFmtId="167" fontId="18" fillId="0" borderId="3" xfId="0" applyNumberFormat="1" applyFont="1" applyBorder="1" applyAlignment="1">
      <alignment horizontal="right"/>
    </xf>
    <xf numFmtId="166" fontId="22" fillId="5" borderId="3" xfId="2" applyNumberFormat="1" applyFont="1" applyFill="1" applyBorder="1" applyAlignment="1">
      <alignment horizontal="right"/>
    </xf>
    <xf numFmtId="166" fontId="22" fillId="3" borderId="3" xfId="2" applyNumberFormat="1" applyFont="1" applyFill="1" applyBorder="1" applyAlignment="1">
      <alignment horizontal="right"/>
    </xf>
    <xf numFmtId="166" fontId="22" fillId="0" borderId="3" xfId="2" applyNumberFormat="1" applyFont="1" applyFill="1" applyBorder="1" applyAlignment="1">
      <alignment horizontal="right"/>
    </xf>
    <xf numFmtId="166" fontId="18" fillId="3" borderId="3" xfId="2" applyNumberFormat="1" applyFont="1" applyFill="1" applyBorder="1" applyAlignment="1">
      <alignment horizontal="right"/>
    </xf>
    <xf numFmtId="166" fontId="22" fillId="5" borderId="6" xfId="2" applyNumberFormat="1" applyFont="1" applyFill="1" applyBorder="1" applyAlignment="1">
      <alignment horizontal="right"/>
    </xf>
    <xf numFmtId="166" fontId="15" fillId="5" borderId="6" xfId="2" applyNumberFormat="1" applyFont="1" applyFill="1" applyBorder="1" applyAlignment="1">
      <alignment horizontal="right"/>
    </xf>
    <xf numFmtId="0" fontId="23" fillId="6" borderId="0" xfId="0" applyFont="1" applyFill="1"/>
    <xf numFmtId="166" fontId="22" fillId="5" borderId="12" xfId="2" applyNumberFormat="1" applyFont="1" applyFill="1" applyBorder="1" applyAlignment="1">
      <alignment horizontal="right"/>
    </xf>
    <xf numFmtId="0" fontId="11" fillId="0" borderId="3" xfId="0" applyFont="1" applyBorder="1"/>
    <xf numFmtId="168" fontId="14" fillId="0" borderId="4" xfId="0" applyNumberFormat="1" applyFont="1" applyBorder="1" applyAlignment="1">
      <alignment horizontal="right"/>
    </xf>
    <xf numFmtId="167" fontId="14" fillId="0" borderId="23" xfId="0" applyNumberFormat="1" applyFont="1" applyBorder="1" applyAlignment="1">
      <alignment horizontal="right" vertical="center"/>
    </xf>
    <xf numFmtId="167" fontId="14" fillId="0" borderId="8" xfId="0" applyNumberFormat="1" applyFont="1" applyBorder="1" applyAlignment="1">
      <alignment horizontal="center"/>
    </xf>
  </cellXfs>
  <cellStyles count="11">
    <cellStyle name="$" xfId="7" xr:uid="{F3D5DCA4-556E-E344-BB95-369931624A7E}"/>
    <cellStyle name="Comma" xfId="1" builtinId="3"/>
    <cellStyle name="Comma 2" xfId="3" xr:uid="{0D25C17F-5A40-1D4E-8FCA-AB4653D0A10C}"/>
    <cellStyle name="Hyperlink" xfId="4" builtinId="8"/>
    <cellStyle name="Normal" xfId="0" builtinId="0"/>
    <cellStyle name="Normal 13" xfId="9" xr:uid="{D5106A20-F2F2-364E-AF3D-8E5A0EECD510}"/>
    <cellStyle name="Normal 2" xfId="5" xr:uid="{3C5CDB02-4E80-AD45-94B9-5A012B303C38}"/>
    <cellStyle name="Normal 2 2 2 2" xfId="8" xr:uid="{24AA0F24-81EF-6E4F-9059-91829A71327B}"/>
    <cellStyle name="Normal 2 2 3" xfId="10" xr:uid="{596CC7DE-8248-F14B-A4BE-33B8AD054440}"/>
    <cellStyle name="Normal 3" xfId="6" xr:uid="{2CC27F80-AFA9-144E-BC9B-17416BAD95EF}"/>
    <cellStyle name="Percent" xfId="2" builtinId="5"/>
  </cellStyles>
  <dxfs count="0"/>
  <tableStyles count="0" defaultTableStyle="TableStyleMedium2" defaultPivotStyle="PivotStyleLight16"/>
  <colors>
    <mruColors>
      <color rgb="FFFFFFE0"/>
      <color rgb="FFFBF6B3"/>
      <color rgb="FFFFF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Company Projected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'P&amp;L Model'!$A$5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'P&amp;L Model'!$B$4:$G$4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Terminal Year</c:v>
                </c:pt>
              </c:strCache>
            </c:strRef>
          </c:cat>
          <c:val>
            <c:numRef>
              <c:f>'P&amp;L Model'!$B$5:$G$5</c:f>
              <c:numCache>
                <c:formatCode>#,##0\ ;\(#,##0\);\–\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9-1146-BC2E-91B433DF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6703216"/>
        <c:axId val="646954688"/>
      </c:barChart>
      <c:lineChart>
        <c:grouping val="standard"/>
        <c:varyColors val="0"/>
        <c:ser>
          <c:idx val="1"/>
          <c:order val="1"/>
          <c:tx>
            <c:strRef>
              <c:f>'P&amp;L Model'!$A$6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'P&amp;L Model'!$B$4:$G$4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Terminal Year</c:v>
                </c:pt>
              </c:strCache>
            </c:strRef>
          </c:cat>
          <c:val>
            <c:numRef>
              <c:f>'P&amp;L Model'!$B$6:$G$6</c:f>
              <c:numCache>
                <c:formatCode>0.0%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F9-1146-BC2E-91B433DF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25584"/>
        <c:axId val="875822992"/>
      </c:lineChart>
      <c:catAx>
        <c:axId val="64670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954688"/>
        <c:crosses val="autoZero"/>
        <c:auto val="1"/>
        <c:lblAlgn val="ctr"/>
        <c:lblOffset val="100"/>
        <c:noMultiLvlLbl val="0"/>
      </c:catAx>
      <c:valAx>
        <c:axId val="646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(bars)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#,##0\ ;\(#,##0\);\–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703216"/>
        <c:crosses val="autoZero"/>
        <c:crossBetween val="between"/>
      </c:valAx>
      <c:valAx>
        <c:axId val="875822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Change (line)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875825584"/>
        <c:crosses val="max"/>
        <c:crossBetween val="between"/>
      </c:valAx>
      <c:catAx>
        <c:axId val="87582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82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Company Projected Market</a:t>
            </a:r>
            <a:r>
              <a:rPr lang="en-US" sz="1600" b="1" baseline="0"/>
              <a:t> Share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'P&amp;L Model'!$A$138</c:f>
              <c:strCache>
                <c:ptCount val="1"/>
                <c:pt idx="0">
                  <c:v>Projected market share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'P&amp;L Model'!$B$135:$F$135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'P&amp;L Model'!$B$138:$F$138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67B-8741-90D0-46CCADBD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703216"/>
        <c:axId val="646954688"/>
      </c:lineChart>
      <c:catAx>
        <c:axId val="64670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954688"/>
        <c:crosses val="autoZero"/>
        <c:auto val="1"/>
        <c:lblAlgn val="ctr"/>
        <c:lblOffset val="100"/>
        <c:noMultiLvlLbl val="0"/>
      </c:catAx>
      <c:valAx>
        <c:axId val="646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Market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70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Company Projected Operating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'P&amp;L Model'!$A$12</c:f>
              <c:strCache>
                <c:ptCount val="1"/>
                <c:pt idx="0">
                  <c:v>R&amp;D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'P&amp;L Model'!$B$4:$F$4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'P&amp;L Model'!$B$12:$F$12</c:f>
              <c:numCache>
                <c:formatCode>#,##0\ ;\(#,##0\);\–\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8-674A-9C0E-40CEA19AC181}"/>
            </c:ext>
          </c:extLst>
        </c:ser>
        <c:ser>
          <c:idx val="1"/>
          <c:order val="1"/>
          <c:tx>
            <c:strRef>
              <c:f>'P&amp;L Model'!$A$14</c:f>
              <c:strCache>
                <c:ptCount val="1"/>
                <c:pt idx="0">
                  <c:v>S&amp;M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'P&amp;L Model'!$B$4:$F$4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'P&amp;L Model'!$B$14:$F$14</c:f>
              <c:numCache>
                <c:formatCode>#,##0\ ;\(#,##0\);\–\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8-674A-9C0E-40CEA19AC181}"/>
            </c:ext>
          </c:extLst>
        </c:ser>
        <c:ser>
          <c:idx val="2"/>
          <c:order val="2"/>
          <c:tx>
            <c:strRef>
              <c:f>'P&amp;L Model'!$A$16</c:f>
              <c:strCache>
                <c:ptCount val="1"/>
                <c:pt idx="0">
                  <c:v>G&amp;A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'P&amp;L Model'!$B$4:$F$4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'P&amp;L Model'!$B$16:$F$16</c:f>
              <c:numCache>
                <c:formatCode>#,##0\ ;\(#,##0\);\–\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28-674A-9C0E-40CEA19A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6703216"/>
        <c:axId val="646954688"/>
      </c:barChart>
      <c:catAx>
        <c:axId val="64670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954688"/>
        <c:crosses val="autoZero"/>
        <c:auto val="1"/>
        <c:lblAlgn val="ctr"/>
        <c:lblOffset val="100"/>
        <c:noMultiLvlLbl val="0"/>
      </c:catAx>
      <c:valAx>
        <c:axId val="646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(bars)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#,##0\ ;\(#,##0\);\–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70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Company Projected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'P&amp;L Model'!$A$20</c:f>
              <c:strCache>
                <c:ptCount val="1"/>
                <c:pt idx="0">
                  <c:v>EBITDA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'P&amp;L Model'!$B$4:$G$4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Terminal Year</c:v>
                </c:pt>
              </c:strCache>
            </c:strRef>
          </c:cat>
          <c:val>
            <c:numRef>
              <c:f>'P&amp;L Model'!$B$20:$G$20</c:f>
              <c:numCache>
                <c:formatCode>#,##0\ ;\(#,##0\);\–\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7E43-B65E-AEA531FC3446}"/>
            </c:ext>
          </c:extLst>
        </c:ser>
        <c:ser>
          <c:idx val="1"/>
          <c:order val="1"/>
          <c:tx>
            <c:v>EBITDA margin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'P&amp;L Model'!$B$22:$G$22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9-7E43-B65E-AEA531FC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703216"/>
        <c:axId val="646954688"/>
      </c:lineChart>
      <c:catAx>
        <c:axId val="64670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954688"/>
        <c:crosses val="autoZero"/>
        <c:auto val="1"/>
        <c:lblAlgn val="ctr"/>
        <c:lblOffset val="100"/>
        <c:noMultiLvlLbl val="0"/>
      </c:catAx>
      <c:valAx>
        <c:axId val="646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Market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#,##0\ ;\(#,##0\);\–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64670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1136650</xdr:colOff>
      <xdr:row>427</xdr:row>
      <xdr:rowOff>25400</xdr:rowOff>
    </xdr:from>
    <xdr:to>
      <xdr:col>5</xdr:col>
      <xdr:colOff>1054100</xdr:colOff>
      <xdr:row>444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5D46A0-2A9E-FF8E-078F-AEB0F6651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1079500</xdr:colOff>
      <xdr:row>448</xdr:row>
      <xdr:rowOff>88900</xdr:rowOff>
    </xdr:from>
    <xdr:to>
      <xdr:col>5</xdr:col>
      <xdr:colOff>996950</xdr:colOff>
      <xdr:row>466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F7E80A-E5A0-C144-B532-9F3F59BA4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1054100</xdr:colOff>
      <xdr:row>469</xdr:row>
      <xdr:rowOff>76200</xdr:rowOff>
    </xdr:from>
    <xdr:to>
      <xdr:col>5</xdr:col>
      <xdr:colOff>971550</xdr:colOff>
      <xdr:row>487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8C80C6-607A-9446-97CC-3CBB53507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1143000</xdr:colOff>
      <xdr:row>490</xdr:row>
      <xdr:rowOff>165100</xdr:rowOff>
    </xdr:from>
    <xdr:to>
      <xdr:col>5</xdr:col>
      <xdr:colOff>1060450</xdr:colOff>
      <xdr:row>508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A1679F-F153-F94C-9C32-9880704F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FF0D3"/>
      </a:accent1>
      <a:accent2>
        <a:srgbClr val="E7ECFF"/>
      </a:accent2>
      <a:accent3>
        <a:srgbClr val="F7C0D6"/>
      </a:accent3>
      <a:accent4>
        <a:srgbClr val="FAF5B3"/>
      </a:accent4>
      <a:accent5>
        <a:srgbClr val="FFD3BD"/>
      </a:accent5>
      <a:accent6>
        <a:srgbClr val="D4FF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1ABB-BB9D-8048-A913-2C631EDBBEFA}">
  <dimension ref="A1:U551"/>
  <sheetViews>
    <sheetView showGridLines="0" tabSelected="1" zoomScaleNormal="100" workbookViewId="0">
      <selection activeCell="A3" sqref="A3"/>
    </sheetView>
  </sheetViews>
  <sheetFormatPr baseColWidth="10" defaultColWidth="11" defaultRowHeight="16" zeroHeight="1" x14ac:dyDescent="0.2"/>
  <cols>
    <col min="1" max="1" width="40" bestFit="1" customWidth="1"/>
    <col min="2" max="6" width="14.6640625" customWidth="1"/>
    <col min="7" max="7" width="16.5" customWidth="1"/>
    <col min="8" max="15" width="14.5" customWidth="1"/>
    <col min="16" max="17" width="13.6640625" bestFit="1" customWidth="1"/>
    <col min="18" max="19" width="14.6640625" bestFit="1" customWidth="1"/>
    <col min="20" max="20" width="19.33203125" bestFit="1" customWidth="1"/>
    <col min="21" max="21" width="15.6640625" bestFit="1" customWidth="1"/>
    <col min="22" max="22" width="14" bestFit="1" customWidth="1"/>
    <col min="23" max="23" width="14" customWidth="1"/>
  </cols>
  <sheetData>
    <row r="1" spans="1:20" x14ac:dyDescent="0.2">
      <c r="A1" s="129" t="s">
        <v>38</v>
      </c>
    </row>
    <row r="2" spans="1:20" ht="24" x14ac:dyDescent="0.3">
      <c r="A2" s="1" t="s">
        <v>25</v>
      </c>
      <c r="B2" s="1"/>
      <c r="C2" s="1"/>
      <c r="D2" s="1"/>
      <c r="E2" s="1"/>
      <c r="F2" s="1"/>
      <c r="G2" s="1"/>
      <c r="H2" s="1"/>
      <c r="I2" s="1"/>
      <c r="K2" t="s">
        <v>148</v>
      </c>
      <c r="T2" s="129"/>
    </row>
    <row r="3" spans="1:20" x14ac:dyDescent="0.2">
      <c r="B3" s="33"/>
      <c r="C3" s="33"/>
      <c r="D3" s="33"/>
      <c r="E3" s="33"/>
    </row>
    <row r="4" spans="1:20" x14ac:dyDescent="0.2">
      <c r="A4" s="51" t="str">
        <f>$B$66</f>
        <v>USD, thousands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83" t="s">
        <v>46</v>
      </c>
      <c r="I4" s="14" t="s">
        <v>22</v>
      </c>
    </row>
    <row r="5" spans="1:20" x14ac:dyDescent="0.2">
      <c r="A5" s="2" t="s">
        <v>26</v>
      </c>
      <c r="B5" s="79">
        <f>B$129</f>
        <v>0</v>
      </c>
      <c r="C5" s="79">
        <f t="shared" ref="C5:F5" si="0">C$129</f>
        <v>0</v>
      </c>
      <c r="D5" s="79">
        <f t="shared" si="0"/>
        <v>0</v>
      </c>
      <c r="E5" s="79">
        <f t="shared" si="0"/>
        <v>0</v>
      </c>
      <c r="F5" s="79">
        <f t="shared" si="0"/>
        <v>0</v>
      </c>
      <c r="G5" s="79">
        <f>F5*(1+$G$6)</f>
        <v>0</v>
      </c>
      <c r="I5" s="103"/>
    </row>
    <row r="6" spans="1:20" x14ac:dyDescent="0.2">
      <c r="A6" s="31" t="s">
        <v>11</v>
      </c>
      <c r="B6" s="123"/>
      <c r="C6" s="123" t="str">
        <f>IFERROR(C5/B5-1,"")</f>
        <v/>
      </c>
      <c r="D6" s="123" t="str">
        <f t="shared" ref="D6:F6" si="1">IFERROR(D5/C5-1,"")</f>
        <v/>
      </c>
      <c r="E6" s="123" t="str">
        <f t="shared" si="1"/>
        <v/>
      </c>
      <c r="F6" s="123" t="str">
        <f t="shared" si="1"/>
        <v/>
      </c>
      <c r="G6" s="124"/>
      <c r="I6" s="55"/>
    </row>
    <row r="7" spans="1:20" x14ac:dyDescent="0.2">
      <c r="A7" s="3" t="s">
        <v>5</v>
      </c>
      <c r="B7" s="56">
        <f>B$175</f>
        <v>0</v>
      </c>
      <c r="C7" s="56">
        <f t="shared" ref="C7:F7" si="2">C$175</f>
        <v>0</v>
      </c>
      <c r="D7" s="56">
        <f t="shared" si="2"/>
        <v>0</v>
      </c>
      <c r="E7" s="56">
        <f t="shared" si="2"/>
        <v>0</v>
      </c>
      <c r="F7" s="56">
        <f t="shared" si="2"/>
        <v>0</v>
      </c>
      <c r="G7" s="56">
        <f>$G$5*$G$8</f>
        <v>0</v>
      </c>
      <c r="I7" s="56"/>
    </row>
    <row r="8" spans="1:20" x14ac:dyDescent="0.2">
      <c r="A8" s="31" t="s">
        <v>12</v>
      </c>
      <c r="B8" s="123" t="str">
        <f>IFERROR(B7/B$5,"")</f>
        <v/>
      </c>
      <c r="C8" s="123" t="str">
        <f t="shared" ref="C8:F8" si="3">IFERROR(C7/C$5,"")</f>
        <v/>
      </c>
      <c r="D8" s="123" t="str">
        <f t="shared" si="3"/>
        <v/>
      </c>
      <c r="E8" s="123" t="str">
        <f t="shared" si="3"/>
        <v/>
      </c>
      <c r="F8" s="123" t="str">
        <f t="shared" si="3"/>
        <v/>
      </c>
      <c r="G8" s="124"/>
      <c r="I8" s="55"/>
    </row>
    <row r="9" spans="1:20" x14ac:dyDescent="0.2">
      <c r="A9" s="7" t="s">
        <v>10</v>
      </c>
      <c r="B9" s="54">
        <f t="shared" ref="B9:G9" si="4">B5+B7</f>
        <v>0</v>
      </c>
      <c r="C9" s="54">
        <f t="shared" si="4"/>
        <v>0</v>
      </c>
      <c r="D9" s="54">
        <f t="shared" si="4"/>
        <v>0</v>
      </c>
      <c r="E9" s="54">
        <f t="shared" si="4"/>
        <v>0</v>
      </c>
      <c r="F9" s="54">
        <f t="shared" si="4"/>
        <v>0</v>
      </c>
      <c r="G9" s="61">
        <f t="shared" si="4"/>
        <v>0</v>
      </c>
      <c r="I9" s="53"/>
    </row>
    <row r="10" spans="1:20" x14ac:dyDescent="0.2">
      <c r="A10" s="31" t="s">
        <v>12</v>
      </c>
      <c r="B10" s="123" t="str">
        <f>IFERROR(B9/B$5,"")</f>
        <v/>
      </c>
      <c r="C10" s="123" t="str">
        <f t="shared" ref="C10" si="5">IFERROR(C9/C$5,"")</f>
        <v/>
      </c>
      <c r="D10" s="123" t="str">
        <f t="shared" ref="D10" si="6">IFERROR(D9/D$5,"")</f>
        <v/>
      </c>
      <c r="E10" s="123" t="str">
        <f t="shared" ref="E10" si="7">IFERROR(E9/E$5,"")</f>
        <v/>
      </c>
      <c r="F10" s="123" t="str">
        <f t="shared" ref="F10:G10" si="8">IFERROR(F9/F$5,"")</f>
        <v/>
      </c>
      <c r="G10" s="125" t="str">
        <f t="shared" si="8"/>
        <v/>
      </c>
      <c r="I10" s="55"/>
    </row>
    <row r="11" spans="1:20" x14ac:dyDescent="0.2">
      <c r="A11" s="4" t="s">
        <v>15</v>
      </c>
      <c r="B11" s="53"/>
      <c r="C11" s="53"/>
      <c r="D11" s="53"/>
      <c r="E11" s="53"/>
      <c r="F11" s="53"/>
      <c r="G11" s="56"/>
      <c r="I11" s="53"/>
    </row>
    <row r="12" spans="1:20" x14ac:dyDescent="0.2">
      <c r="A12" s="8" t="s">
        <v>6</v>
      </c>
      <c r="B12" s="56">
        <f>B$213</f>
        <v>0</v>
      </c>
      <c r="C12" s="56">
        <f t="shared" ref="C12:F12" si="9">C$213</f>
        <v>0</v>
      </c>
      <c r="D12" s="56">
        <f t="shared" si="9"/>
        <v>0</v>
      </c>
      <c r="E12" s="56">
        <f t="shared" si="9"/>
        <v>0</v>
      </c>
      <c r="F12" s="56">
        <f t="shared" si="9"/>
        <v>0</v>
      </c>
      <c r="G12" s="56"/>
      <c r="I12" s="56"/>
    </row>
    <row r="13" spans="1:20" x14ac:dyDescent="0.2">
      <c r="A13" s="32" t="s">
        <v>12</v>
      </c>
      <c r="B13" s="123" t="str">
        <f>IFERROR(B12/B$5,"")</f>
        <v/>
      </c>
      <c r="C13" s="123" t="str">
        <f t="shared" ref="C13" si="10">IFERROR(C12/C$5,"")</f>
        <v/>
      </c>
      <c r="D13" s="123" t="str">
        <f t="shared" ref="D13" si="11">IFERROR(D12/D$5,"")</f>
        <v/>
      </c>
      <c r="E13" s="123" t="str">
        <f t="shared" ref="E13" si="12">IFERROR(E12/E$5,"")</f>
        <v/>
      </c>
      <c r="F13" s="123" t="str">
        <f t="shared" ref="F13" si="13">IFERROR(F12/F$5,"")</f>
        <v/>
      </c>
      <c r="G13" s="125"/>
      <c r="I13" s="55"/>
    </row>
    <row r="14" spans="1:20" x14ac:dyDescent="0.2">
      <c r="A14" s="8" t="s">
        <v>7</v>
      </c>
      <c r="B14" s="56">
        <f>B$251</f>
        <v>0</v>
      </c>
      <c r="C14" s="56">
        <f t="shared" ref="C14:F14" si="14">C$251</f>
        <v>0</v>
      </c>
      <c r="D14" s="56">
        <f t="shared" si="14"/>
        <v>0</v>
      </c>
      <c r="E14" s="56">
        <f t="shared" si="14"/>
        <v>0</v>
      </c>
      <c r="F14" s="56">
        <f t="shared" si="14"/>
        <v>0</v>
      </c>
      <c r="G14" s="56"/>
      <c r="I14" s="56"/>
    </row>
    <row r="15" spans="1:20" x14ac:dyDescent="0.2">
      <c r="A15" s="32" t="s">
        <v>12</v>
      </c>
      <c r="B15" s="123" t="str">
        <f>IFERROR(B14/B$5,"")</f>
        <v/>
      </c>
      <c r="C15" s="123" t="str">
        <f t="shared" ref="C15" si="15">IFERROR(C14/C$5,"")</f>
        <v/>
      </c>
      <c r="D15" s="123" t="str">
        <f t="shared" ref="D15" si="16">IFERROR(D14/D$5,"")</f>
        <v/>
      </c>
      <c r="E15" s="123" t="str">
        <f t="shared" ref="E15" si="17">IFERROR(E14/E$5,"")</f>
        <v/>
      </c>
      <c r="F15" s="123" t="str">
        <f t="shared" ref="F15" si="18">IFERROR(F14/F$5,"")</f>
        <v/>
      </c>
      <c r="G15" s="125"/>
      <c r="I15" s="55"/>
    </row>
    <row r="16" spans="1:20" x14ac:dyDescent="0.2">
      <c r="A16" s="8" t="s">
        <v>8</v>
      </c>
      <c r="B16" s="56">
        <f>B$289</f>
        <v>0</v>
      </c>
      <c r="C16" s="56">
        <f t="shared" ref="C16:F16" si="19">C$289</f>
        <v>0</v>
      </c>
      <c r="D16" s="56">
        <f t="shared" si="19"/>
        <v>0</v>
      </c>
      <c r="E16" s="56">
        <f t="shared" si="19"/>
        <v>0</v>
      </c>
      <c r="F16" s="56">
        <f t="shared" si="19"/>
        <v>0</v>
      </c>
      <c r="G16" s="56"/>
      <c r="I16" s="56"/>
    </row>
    <row r="17" spans="1:9" x14ac:dyDescent="0.2">
      <c r="A17" s="32" t="s">
        <v>12</v>
      </c>
      <c r="B17" s="123" t="str">
        <f>IFERROR(B16/B$5,"")</f>
        <v/>
      </c>
      <c r="C17" s="123" t="str">
        <f t="shared" ref="C17" si="20">IFERROR(C16/C$5,"")</f>
        <v/>
      </c>
      <c r="D17" s="123" t="str">
        <f t="shared" ref="D17" si="21">IFERROR(D16/D$5,"")</f>
        <v/>
      </c>
      <c r="E17" s="123" t="str">
        <f t="shared" ref="E17" si="22">IFERROR(E16/E$5,"")</f>
        <v/>
      </c>
      <c r="F17" s="123" t="str">
        <f t="shared" ref="F17" si="23">IFERROR(F16/F$5,"")</f>
        <v/>
      </c>
      <c r="G17" s="125"/>
      <c r="I17" s="55"/>
    </row>
    <row r="18" spans="1:9" x14ac:dyDescent="0.2">
      <c r="A18" s="7" t="s">
        <v>13</v>
      </c>
      <c r="B18" s="54">
        <f>B12+B14+B16</f>
        <v>0</v>
      </c>
      <c r="C18" s="54">
        <f t="shared" ref="C18:F18" si="24">C12+C14+C16</f>
        <v>0</v>
      </c>
      <c r="D18" s="54">
        <f t="shared" si="24"/>
        <v>0</v>
      </c>
      <c r="E18" s="54">
        <f t="shared" si="24"/>
        <v>0</v>
      </c>
      <c r="F18" s="54">
        <f t="shared" si="24"/>
        <v>0</v>
      </c>
      <c r="G18" s="61">
        <f>$G$5*$G$19</f>
        <v>0</v>
      </c>
      <c r="I18" s="53"/>
    </row>
    <row r="19" spans="1:9" x14ac:dyDescent="0.2">
      <c r="A19" s="31" t="s">
        <v>12</v>
      </c>
      <c r="B19" s="123" t="str">
        <f>IFERROR(B18/B$5,"")</f>
        <v/>
      </c>
      <c r="C19" s="123" t="str">
        <f t="shared" ref="C19" si="25">IFERROR(C18/C$5,"")</f>
        <v/>
      </c>
      <c r="D19" s="123" t="str">
        <f t="shared" ref="D19" si="26">IFERROR(D18/D$5,"")</f>
        <v/>
      </c>
      <c r="E19" s="123" t="str">
        <f t="shared" ref="E19" si="27">IFERROR(E18/E$5,"")</f>
        <v/>
      </c>
      <c r="F19" s="123" t="str">
        <f t="shared" ref="F19" si="28">IFERROR(F18/F$5,"")</f>
        <v/>
      </c>
      <c r="G19" s="124"/>
      <c r="I19" s="55"/>
    </row>
    <row r="20" spans="1:9" x14ac:dyDescent="0.2">
      <c r="A20" s="7" t="s">
        <v>9</v>
      </c>
      <c r="B20" s="54">
        <f>B9+B18</f>
        <v>0</v>
      </c>
      <c r="C20" s="54">
        <f t="shared" ref="C20:F20" si="29">C9+C18</f>
        <v>0</v>
      </c>
      <c r="D20" s="54">
        <f t="shared" si="29"/>
        <v>0</v>
      </c>
      <c r="E20" s="54">
        <f t="shared" si="29"/>
        <v>0</v>
      </c>
      <c r="F20" s="54">
        <f t="shared" si="29"/>
        <v>0</v>
      </c>
      <c r="G20" s="61">
        <f t="shared" ref="G20" si="30">G9+G18</f>
        <v>0</v>
      </c>
      <c r="I20" s="53"/>
    </row>
    <row r="21" spans="1:9" x14ac:dyDescent="0.2">
      <c r="A21" s="93" t="s">
        <v>11</v>
      </c>
      <c r="B21" s="130"/>
      <c r="C21" s="130" t="str">
        <f>IFERROR(C20/B20-1,"")</f>
        <v/>
      </c>
      <c r="D21" s="130" t="str">
        <f t="shared" ref="D21" si="31">IFERROR(D20/C20-1,"")</f>
        <v/>
      </c>
      <c r="E21" s="130" t="str">
        <f t="shared" ref="E21" si="32">IFERROR(E20/D20-1,"")</f>
        <v/>
      </c>
      <c r="F21" s="130" t="str">
        <f t="shared" ref="F21:G21" si="33">IFERROR(F20/E20-1,"")</f>
        <v/>
      </c>
      <c r="G21" s="123" t="str">
        <f t="shared" si="33"/>
        <v/>
      </c>
      <c r="I21" s="53"/>
    </row>
    <row r="22" spans="1:9" x14ac:dyDescent="0.2">
      <c r="A22" s="131" t="s">
        <v>12</v>
      </c>
      <c r="B22" s="123" t="str">
        <f>IFERROR(B20/B$5,"")</f>
        <v/>
      </c>
      <c r="C22" s="123" t="str">
        <f t="shared" ref="C22" si="34">IFERROR(C20/C$5,"")</f>
        <v/>
      </c>
      <c r="D22" s="123" t="str">
        <f t="shared" ref="D22" si="35">IFERROR(D20/D$5,"")</f>
        <v/>
      </c>
      <c r="E22" s="123" t="str">
        <f t="shared" ref="E22" si="36">IFERROR(E20/E$5,"")</f>
        <v/>
      </c>
      <c r="F22" s="123" t="str">
        <f t="shared" ref="F22:G22" si="37">IFERROR(F20/F$5,"")</f>
        <v/>
      </c>
      <c r="G22" s="125" t="str">
        <f t="shared" si="37"/>
        <v/>
      </c>
      <c r="I22" s="55"/>
    </row>
    <row r="23" spans="1:9" x14ac:dyDescent="0.2">
      <c r="A23" s="3" t="s">
        <v>14</v>
      </c>
      <c r="B23" s="56">
        <f>B$369</f>
        <v>0</v>
      </c>
      <c r="C23" s="56">
        <f t="shared" ref="C23:F23" si="38">C$369</f>
        <v>0</v>
      </c>
      <c r="D23" s="56">
        <f t="shared" si="38"/>
        <v>0</v>
      </c>
      <c r="E23" s="56">
        <f t="shared" si="38"/>
        <v>0</v>
      </c>
      <c r="F23" s="56">
        <f t="shared" si="38"/>
        <v>0</v>
      </c>
      <c r="G23" s="56">
        <f>$G$36</f>
        <v>0</v>
      </c>
      <c r="I23" s="56"/>
    </row>
    <row r="24" spans="1:9" x14ac:dyDescent="0.2">
      <c r="A24" s="131" t="s">
        <v>12</v>
      </c>
      <c r="B24" s="55" t="str">
        <f>IFERROR(B23/B$5,"")</f>
        <v/>
      </c>
      <c r="C24" s="55" t="str">
        <f t="shared" ref="C24:G24" si="39">IFERROR(C23/C$5,"")</f>
        <v/>
      </c>
      <c r="D24" s="55" t="str">
        <f t="shared" si="39"/>
        <v/>
      </c>
      <c r="E24" s="55" t="str">
        <f t="shared" si="39"/>
        <v/>
      </c>
      <c r="F24" s="55" t="str">
        <f t="shared" si="39"/>
        <v/>
      </c>
      <c r="G24" s="55" t="str">
        <f t="shared" si="39"/>
        <v/>
      </c>
      <c r="I24" s="55"/>
    </row>
    <row r="25" spans="1:9" x14ac:dyDescent="0.2">
      <c r="A25" s="7" t="s">
        <v>58</v>
      </c>
      <c r="B25" s="54">
        <f t="shared" ref="B25:G25" si="40">B20+B23</f>
        <v>0</v>
      </c>
      <c r="C25" s="54">
        <f t="shared" si="40"/>
        <v>0</v>
      </c>
      <c r="D25" s="54">
        <f t="shared" si="40"/>
        <v>0</v>
      </c>
      <c r="E25" s="54">
        <f t="shared" si="40"/>
        <v>0</v>
      </c>
      <c r="F25" s="54">
        <f t="shared" si="40"/>
        <v>0</v>
      </c>
      <c r="G25" s="61">
        <f t="shared" si="40"/>
        <v>0</v>
      </c>
      <c r="I25" s="53"/>
    </row>
    <row r="26" spans="1:9" x14ac:dyDescent="0.2">
      <c r="A26" s="31" t="s">
        <v>12</v>
      </c>
      <c r="B26" s="123" t="str">
        <f>IFERROR(B25/B$5,"")</f>
        <v/>
      </c>
      <c r="C26" s="123" t="str">
        <f t="shared" ref="C26" si="41">IFERROR(C25/C$5,"")</f>
        <v/>
      </c>
      <c r="D26" s="123" t="str">
        <f t="shared" ref="D26" si="42">IFERROR(D25/D$5,"")</f>
        <v/>
      </c>
      <c r="E26" s="123" t="str">
        <f t="shared" ref="E26" si="43">IFERROR(E25/E$5,"")</f>
        <v/>
      </c>
      <c r="F26" s="123" t="str">
        <f t="shared" ref="F26:G26" si="44">IFERROR(F25/F$5,"")</f>
        <v/>
      </c>
      <c r="G26" s="125" t="str">
        <f t="shared" si="44"/>
        <v/>
      </c>
      <c r="I26" s="55"/>
    </row>
    <row r="27" spans="1:9" x14ac:dyDescent="0.2">
      <c r="A27" s="4" t="s">
        <v>51</v>
      </c>
      <c r="B27" s="56"/>
      <c r="C27" s="56"/>
      <c r="D27" s="56"/>
      <c r="E27" s="56"/>
      <c r="F27" s="56"/>
      <c r="G27" s="56"/>
      <c r="I27" s="56"/>
    </row>
    <row r="28" spans="1:9" x14ac:dyDescent="0.2">
      <c r="A28" s="62" t="s">
        <v>59</v>
      </c>
      <c r="B28" s="122">
        <f>B25</f>
        <v>0</v>
      </c>
      <c r="C28" s="122">
        <f>B28+C25</f>
        <v>0</v>
      </c>
      <c r="D28" s="122">
        <f t="shared" ref="D28:G28" si="45">C28+D25</f>
        <v>0</v>
      </c>
      <c r="E28" s="122">
        <f t="shared" si="45"/>
        <v>0</v>
      </c>
      <c r="F28" s="122">
        <f t="shared" si="45"/>
        <v>0</v>
      </c>
      <c r="G28" s="122">
        <f t="shared" si="45"/>
        <v>0</v>
      </c>
      <c r="I28" s="56"/>
    </row>
    <row r="29" spans="1:9" x14ac:dyDescent="0.2">
      <c r="A29" s="62" t="s">
        <v>116</v>
      </c>
      <c r="B29" s="122">
        <f>B28</f>
        <v>0</v>
      </c>
      <c r="C29" s="122">
        <f t="shared" ref="C29" si="46">IF(B30&lt;0,B30,0)</f>
        <v>0</v>
      </c>
      <c r="D29" s="122">
        <f t="shared" ref="D29" si="47">IF(C30&lt;0,C30,0)</f>
        <v>0</v>
      </c>
      <c r="E29" s="122">
        <f t="shared" ref="E29" si="48">IF(D30&lt;0,D30,0)</f>
        <v>0</v>
      </c>
      <c r="F29" s="122">
        <f t="shared" ref="F29:G29" si="49">IF(E30&lt;0,E30,0)</f>
        <v>0</v>
      </c>
      <c r="G29" s="122">
        <f t="shared" si="49"/>
        <v>0</v>
      </c>
      <c r="I29" s="56"/>
    </row>
    <row r="30" spans="1:9" x14ac:dyDescent="0.2">
      <c r="A30" s="62" t="s">
        <v>61</v>
      </c>
      <c r="B30" s="122">
        <f>B29</f>
        <v>0</v>
      </c>
      <c r="C30" s="122">
        <f t="shared" ref="C30:F30" si="50">C29+C25</f>
        <v>0</v>
      </c>
      <c r="D30" s="122">
        <f t="shared" si="50"/>
        <v>0</v>
      </c>
      <c r="E30" s="122">
        <f t="shared" si="50"/>
        <v>0</v>
      </c>
      <c r="F30" s="122">
        <f t="shared" si="50"/>
        <v>0</v>
      </c>
      <c r="G30" s="122">
        <f t="shared" ref="G30" si="51">G29+G25</f>
        <v>0</v>
      </c>
      <c r="I30" s="56"/>
    </row>
    <row r="31" spans="1:9" x14ac:dyDescent="0.2">
      <c r="A31" s="62" t="s">
        <v>57</v>
      </c>
      <c r="B31" s="126">
        <v>0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I31" s="101"/>
    </row>
    <row r="32" spans="1:9" x14ac:dyDescent="0.2">
      <c r="A32" s="62" t="s">
        <v>60</v>
      </c>
      <c r="B32" s="122">
        <f>IF(B30&gt;0,-B30*B31,0)</f>
        <v>0</v>
      </c>
      <c r="C32" s="122">
        <f t="shared" ref="C32:G32" si="52">IF(C30&gt;0,-C30*C31,0)</f>
        <v>0</v>
      </c>
      <c r="D32" s="122">
        <f t="shared" si="52"/>
        <v>0</v>
      </c>
      <c r="E32" s="122">
        <f t="shared" si="52"/>
        <v>0</v>
      </c>
      <c r="F32" s="122">
        <f t="shared" si="52"/>
        <v>0</v>
      </c>
      <c r="G32" s="122">
        <f t="shared" si="52"/>
        <v>0</v>
      </c>
      <c r="I32" s="56"/>
    </row>
    <row r="33" spans="1:9" x14ac:dyDescent="0.2">
      <c r="A33" s="7" t="s">
        <v>54</v>
      </c>
      <c r="B33" s="61">
        <f t="shared" ref="B33:G33" si="53">B25+B32</f>
        <v>0</v>
      </c>
      <c r="C33" s="61">
        <f t="shared" si="53"/>
        <v>0</v>
      </c>
      <c r="D33" s="61">
        <f t="shared" si="53"/>
        <v>0</v>
      </c>
      <c r="E33" s="61">
        <f t="shared" si="53"/>
        <v>0</v>
      </c>
      <c r="F33" s="61">
        <f t="shared" si="53"/>
        <v>0</v>
      </c>
      <c r="G33" s="61">
        <f t="shared" si="53"/>
        <v>0</v>
      </c>
      <c r="I33" s="56"/>
    </row>
    <row r="34" spans="1:9" x14ac:dyDescent="0.2">
      <c r="A34" s="31" t="s">
        <v>12</v>
      </c>
      <c r="B34" s="123" t="str">
        <f>IFERROR(B33/B$5,"")</f>
        <v/>
      </c>
      <c r="C34" s="123" t="str">
        <f t="shared" ref="C34" si="54">IFERROR(C33/C$5,"")</f>
        <v/>
      </c>
      <c r="D34" s="123" t="str">
        <f t="shared" ref="D34" si="55">IFERROR(D33/D$5,"")</f>
        <v/>
      </c>
      <c r="E34" s="123" t="str">
        <f t="shared" ref="E34" si="56">IFERROR(E33/E$5,"")</f>
        <v/>
      </c>
      <c r="F34" s="123" t="str">
        <f t="shared" ref="F34:G34" si="57">IFERROR(F33/F$5,"")</f>
        <v/>
      </c>
      <c r="G34" s="125" t="str">
        <f t="shared" si="57"/>
        <v/>
      </c>
      <c r="I34" s="84"/>
    </row>
    <row r="35" spans="1:9" x14ac:dyDescent="0.2">
      <c r="A35" s="57" t="s">
        <v>52</v>
      </c>
      <c r="B35" s="56"/>
      <c r="C35" s="56"/>
      <c r="D35" s="56"/>
      <c r="E35" s="56"/>
      <c r="F35" s="56"/>
      <c r="G35" s="56"/>
      <c r="I35" s="56"/>
    </row>
    <row r="36" spans="1:9" x14ac:dyDescent="0.2">
      <c r="A36" s="8" t="s">
        <v>53</v>
      </c>
      <c r="B36" s="56">
        <f>B$321</f>
        <v>0</v>
      </c>
      <c r="C36" s="56">
        <f t="shared" ref="C36:F36" si="58">C$321</f>
        <v>0</v>
      </c>
      <c r="D36" s="56">
        <f t="shared" si="58"/>
        <v>0</v>
      </c>
      <c r="E36" s="56">
        <f t="shared" si="58"/>
        <v>0</v>
      </c>
      <c r="F36" s="56">
        <f t="shared" si="58"/>
        <v>0</v>
      </c>
      <c r="G36" s="56">
        <f>$G$5*$G$37</f>
        <v>0</v>
      </c>
      <c r="I36" s="56"/>
    </row>
    <row r="37" spans="1:9" x14ac:dyDescent="0.2">
      <c r="A37" s="32" t="s">
        <v>12</v>
      </c>
      <c r="B37" s="123" t="str">
        <f>IFERROR(B36/B$5,"")</f>
        <v/>
      </c>
      <c r="C37" s="123" t="str">
        <f t="shared" ref="C37:F37" si="59">IFERROR(C36/C$5,"")</f>
        <v/>
      </c>
      <c r="D37" s="123" t="str">
        <f t="shared" si="59"/>
        <v/>
      </c>
      <c r="E37" s="123" t="str">
        <f t="shared" si="59"/>
        <v/>
      </c>
      <c r="F37" s="123" t="str">
        <f t="shared" si="59"/>
        <v/>
      </c>
      <c r="G37" s="125"/>
      <c r="I37" s="84"/>
    </row>
    <row r="38" spans="1:9" x14ac:dyDescent="0.2">
      <c r="A38" s="8" t="s">
        <v>14</v>
      </c>
      <c r="B38" s="56">
        <f>-B$23</f>
        <v>0</v>
      </c>
      <c r="C38" s="56">
        <f t="shared" ref="C38:F38" si="60">-C$23</f>
        <v>0</v>
      </c>
      <c r="D38" s="56">
        <f t="shared" si="60"/>
        <v>0</v>
      </c>
      <c r="E38" s="56">
        <f t="shared" si="60"/>
        <v>0</v>
      </c>
      <c r="F38" s="56">
        <f t="shared" si="60"/>
        <v>0</v>
      </c>
      <c r="G38" s="56">
        <f>-$G$36</f>
        <v>0</v>
      </c>
      <c r="I38" s="56"/>
    </row>
    <row r="39" spans="1:9" x14ac:dyDescent="0.2">
      <c r="A39" s="32" t="s">
        <v>113</v>
      </c>
      <c r="B39" s="123" t="str">
        <f>IFERROR(B38/B$36,"")</f>
        <v/>
      </c>
      <c r="C39" s="123" t="str">
        <f t="shared" ref="C39:G39" si="61">IFERROR(C38/C$36,"")</f>
        <v/>
      </c>
      <c r="D39" s="123" t="str">
        <f t="shared" si="61"/>
        <v/>
      </c>
      <c r="E39" s="123" t="str">
        <f t="shared" si="61"/>
        <v/>
      </c>
      <c r="F39" s="123" t="str">
        <f t="shared" si="61"/>
        <v/>
      </c>
      <c r="G39" s="125" t="str">
        <f t="shared" si="61"/>
        <v/>
      </c>
      <c r="I39" s="84"/>
    </row>
    <row r="40" spans="1:9" x14ac:dyDescent="0.2">
      <c r="A40" s="8" t="s">
        <v>56</v>
      </c>
      <c r="B40" s="56" t="str">
        <f>B420</f>
        <v/>
      </c>
      <c r="C40" s="56" t="str">
        <f t="shared" ref="C40:F40" si="62">C420</f>
        <v/>
      </c>
      <c r="D40" s="56" t="str">
        <f t="shared" si="62"/>
        <v/>
      </c>
      <c r="E40" s="56" t="str">
        <f t="shared" si="62"/>
        <v/>
      </c>
      <c r="F40" s="56" t="str">
        <f t="shared" si="62"/>
        <v/>
      </c>
      <c r="G40" s="56">
        <f>$G$5*$G$41</f>
        <v>0</v>
      </c>
      <c r="I40" s="56"/>
    </row>
    <row r="41" spans="1:9" x14ac:dyDescent="0.2">
      <c r="A41" s="32" t="s">
        <v>12</v>
      </c>
      <c r="B41" s="123" t="str">
        <f>IFERROR(B40/B$5,"")</f>
        <v/>
      </c>
      <c r="C41" s="123" t="str">
        <f t="shared" ref="C41:F41" si="63">IFERROR(C40/C$5,"")</f>
        <v/>
      </c>
      <c r="D41" s="123" t="str">
        <f t="shared" si="63"/>
        <v/>
      </c>
      <c r="E41" s="123" t="str">
        <f t="shared" si="63"/>
        <v/>
      </c>
      <c r="F41" s="123" t="str">
        <f t="shared" si="63"/>
        <v/>
      </c>
      <c r="G41" s="125"/>
      <c r="I41" s="84"/>
    </row>
    <row r="42" spans="1:9" x14ac:dyDescent="0.2">
      <c r="A42" s="7" t="s">
        <v>157</v>
      </c>
      <c r="B42" s="54" t="str">
        <f>IFERROR(B33+B38+B36+B40,"")</f>
        <v/>
      </c>
      <c r="C42" s="54" t="str">
        <f t="shared" ref="C42:F42" si="64">IFERROR(C33+C38+C36+C40,"")</f>
        <v/>
      </c>
      <c r="D42" s="54" t="str">
        <f t="shared" si="64"/>
        <v/>
      </c>
      <c r="E42" s="54" t="str">
        <f t="shared" si="64"/>
        <v/>
      </c>
      <c r="F42" s="54" t="str">
        <f t="shared" si="64"/>
        <v/>
      </c>
      <c r="G42" s="61">
        <f>G33+G38+G36+G40</f>
        <v>0</v>
      </c>
      <c r="I42" s="53"/>
    </row>
    <row r="43" spans="1:9" x14ac:dyDescent="0.2">
      <c r="A43" s="31" t="s">
        <v>12</v>
      </c>
      <c r="B43" s="123" t="str">
        <f>IFERROR(B42/B$5,"")</f>
        <v/>
      </c>
      <c r="C43" s="123" t="str">
        <f t="shared" ref="C43" si="65">IFERROR(C42/C$5,"")</f>
        <v/>
      </c>
      <c r="D43" s="123" t="str">
        <f t="shared" ref="D43" si="66">IFERROR(D42/D$5,"")</f>
        <v/>
      </c>
      <c r="E43" s="123" t="str">
        <f t="shared" ref="E43" si="67">IFERROR(E42/E$5,"")</f>
        <v/>
      </c>
      <c r="F43" s="123" t="str">
        <f t="shared" ref="F43:G43" si="68">IFERROR(F42/F$5,"")</f>
        <v/>
      </c>
      <c r="G43" s="125" t="str">
        <f t="shared" si="68"/>
        <v/>
      </c>
      <c r="I43" s="55"/>
    </row>
    <row r="44" spans="1:9" x14ac:dyDescent="0.2">
      <c r="A44" s="58" t="s">
        <v>55</v>
      </c>
      <c r="B44" s="59">
        <v>0.5</v>
      </c>
      <c r="C44" s="59">
        <f>B44+1</f>
        <v>1.5</v>
      </c>
      <c r="D44" s="59">
        <f t="shared" ref="D44:F44" si="69">C44+1</f>
        <v>2.5</v>
      </c>
      <c r="E44" s="59">
        <f t="shared" si="69"/>
        <v>3.5</v>
      </c>
      <c r="F44" s="59">
        <f t="shared" si="69"/>
        <v>4.5</v>
      </c>
      <c r="G44" s="59">
        <f>F44</f>
        <v>4.5</v>
      </c>
      <c r="I44" s="102"/>
    </row>
    <row r="45" spans="1:9" x14ac:dyDescent="0.2">
      <c r="A45" s="60" t="s">
        <v>158</v>
      </c>
      <c r="B45" s="61" t="str">
        <f>IFERROR(B42/(1+WACC)^B44,"")</f>
        <v/>
      </c>
      <c r="C45" s="61" t="str">
        <f>IFERROR(C42/(1+WACC)^C44,"")</f>
        <v/>
      </c>
      <c r="D45" s="61" t="str">
        <f>IFERROR(D42/(1+WACC)^D44,"")</f>
        <v/>
      </c>
      <c r="E45" s="61" t="str">
        <f>IFERROR(E42/(1+WACC)^E44,"")</f>
        <v/>
      </c>
      <c r="F45" s="61" t="str">
        <f>IFERROR(F42/(1+WACC)^F44,"")</f>
        <v/>
      </c>
      <c r="G45" s="61" t="str">
        <f>IFERROR(G42/(WACC-G)/(1+WACC)^G44,"")</f>
        <v/>
      </c>
      <c r="I45" s="80"/>
    </row>
    <row r="46" spans="1:9" x14ac:dyDescent="0.2"/>
    <row r="47" spans="1:9" x14ac:dyDescent="0.2"/>
    <row r="48" spans="1:9" x14ac:dyDescent="0.2">
      <c r="A48" s="48" t="s">
        <v>27</v>
      </c>
      <c r="B48" s="49" t="str">
        <f>WACC!$C$15</f>
        <v/>
      </c>
    </row>
    <row r="49" spans="1:13" x14ac:dyDescent="0.2">
      <c r="A49" s="27" t="s">
        <v>43</v>
      </c>
      <c r="B49" s="50">
        <v>0.02</v>
      </c>
    </row>
    <row r="50" spans="1:13" x14ac:dyDescent="0.2"/>
    <row r="51" spans="1:13" x14ac:dyDescent="0.2"/>
    <row r="52" spans="1:13" ht="24" x14ac:dyDescent="0.3">
      <c r="A52" s="1" t="s">
        <v>17</v>
      </c>
      <c r="B52" s="1"/>
      <c r="G52" s="1" t="s">
        <v>80</v>
      </c>
      <c r="H52" s="1"/>
      <c r="I52" s="1"/>
      <c r="J52" s="1"/>
      <c r="K52" s="1"/>
      <c r="L52" s="1"/>
      <c r="M52" s="1"/>
    </row>
    <row r="53" spans="1:13" x14ac:dyDescent="0.2"/>
    <row r="54" spans="1:13" x14ac:dyDescent="0.2">
      <c r="A54" s="51" t="str">
        <f>$B$66</f>
        <v>USD, thousands</v>
      </c>
      <c r="G54" s="63"/>
      <c r="H54" s="63"/>
      <c r="I54" s="134" t="s">
        <v>27</v>
      </c>
      <c r="J54" s="134"/>
      <c r="K54" s="134"/>
      <c r="L54" s="134"/>
      <c r="M54" s="134"/>
    </row>
    <row r="55" spans="1:13" x14ac:dyDescent="0.2">
      <c r="A55" s="2" t="s">
        <v>45</v>
      </c>
      <c r="B55" s="79">
        <f>SUM(B45:F45)</f>
        <v>0</v>
      </c>
      <c r="G55" s="63"/>
      <c r="H55" s="64" t="str">
        <f>$B$60</f>
        <v/>
      </c>
      <c r="I55" s="69">
        <f>J55+5%</f>
        <v>0.1</v>
      </c>
      <c r="J55" s="70">
        <f>K55+5%</f>
        <v>0.05</v>
      </c>
      <c r="K55" s="70">
        <v>0</v>
      </c>
      <c r="L55" s="70">
        <f>K55-5%</f>
        <v>-0.05</v>
      </c>
      <c r="M55" s="65">
        <f>L55-5%</f>
        <v>-0.1</v>
      </c>
    </row>
    <row r="56" spans="1:13" x14ac:dyDescent="0.2">
      <c r="A56" s="11" t="s">
        <v>47</v>
      </c>
      <c r="B56" s="80" t="str">
        <f>G45</f>
        <v/>
      </c>
      <c r="G56" s="133" t="s">
        <v>43</v>
      </c>
      <c r="H56" s="66">
        <f>H57+0.5%</f>
        <v>3.0000000000000002E-2</v>
      </c>
      <c r="I56" s="71"/>
      <c r="J56" s="72"/>
      <c r="K56" s="72"/>
      <c r="L56" s="72"/>
      <c r="M56" s="73"/>
    </row>
    <row r="57" spans="1:13" x14ac:dyDescent="0.2">
      <c r="A57" s="12" t="s">
        <v>162</v>
      </c>
      <c r="B57" s="52" t="str">
        <f>IFERROR(B55+B56,"")</f>
        <v/>
      </c>
      <c r="G57" s="133"/>
      <c r="H57" s="67">
        <f>H58+0.5%</f>
        <v>2.5000000000000001E-2</v>
      </c>
      <c r="I57" s="74"/>
      <c r="J57" s="63"/>
      <c r="K57" s="63"/>
      <c r="L57" s="63"/>
      <c r="M57" s="75"/>
    </row>
    <row r="58" spans="1:13" x14ac:dyDescent="0.2">
      <c r="A58" s="2" t="s">
        <v>63</v>
      </c>
      <c r="B58" s="82"/>
      <c r="G58" s="133"/>
      <c r="H58" s="67">
        <v>0.02</v>
      </c>
      <c r="I58" s="74"/>
      <c r="J58" s="63"/>
      <c r="K58" s="63"/>
      <c r="L58" s="63"/>
      <c r="M58" s="75"/>
    </row>
    <row r="59" spans="1:13" x14ac:dyDescent="0.2">
      <c r="A59" s="11" t="s">
        <v>147</v>
      </c>
      <c r="B59" s="81"/>
      <c r="G59" s="133"/>
      <c r="H59" s="67">
        <f>H58-0.5%</f>
        <v>1.4999999999999999E-2</v>
      </c>
      <c r="I59" s="74"/>
      <c r="J59" s="63"/>
      <c r="K59" s="63"/>
      <c r="L59" s="63"/>
      <c r="M59" s="75"/>
    </row>
    <row r="60" spans="1:13" x14ac:dyDescent="0.2">
      <c r="A60" s="12" t="s">
        <v>49</v>
      </c>
      <c r="B60" s="52" t="str">
        <f>IFERROR(B57+B58+B59,"")</f>
        <v/>
      </c>
      <c r="G60" s="133"/>
      <c r="H60" s="68">
        <f>H59-0.5%</f>
        <v>9.9999999999999985E-3</v>
      </c>
      <c r="I60" s="76"/>
      <c r="J60" s="77"/>
      <c r="K60" s="77"/>
      <c r="L60" s="77"/>
      <c r="M60" s="78"/>
    </row>
    <row r="61" spans="1:13" x14ac:dyDescent="0.2"/>
    <row r="62" spans="1:13" x14ac:dyDescent="0.2"/>
    <row r="63" spans="1:13" ht="24" x14ac:dyDescent="0.3">
      <c r="A63" s="1" t="s">
        <v>20</v>
      </c>
      <c r="B63" s="1"/>
      <c r="C63" s="1"/>
      <c r="D63" s="1"/>
      <c r="E63" s="13"/>
    </row>
    <row r="64" spans="1:13" x14ac:dyDescent="0.2"/>
    <row r="65" spans="1:4" x14ac:dyDescent="0.2">
      <c r="A65" s="10" t="s">
        <v>16</v>
      </c>
      <c r="B65" s="10" t="s">
        <v>17</v>
      </c>
      <c r="C65" s="10" t="s">
        <v>18</v>
      </c>
      <c r="D65" s="10" t="s">
        <v>22</v>
      </c>
    </row>
    <row r="66" spans="1:4" x14ac:dyDescent="0.2">
      <c r="A66" s="2" t="s">
        <v>48</v>
      </c>
      <c r="B66" s="15" t="s">
        <v>44</v>
      </c>
      <c r="C66" s="2"/>
      <c r="D66" s="2" t="s">
        <v>50</v>
      </c>
    </row>
    <row r="67" spans="1:4" x14ac:dyDescent="0.2">
      <c r="A67" s="3"/>
      <c r="B67" s="18"/>
      <c r="C67" s="6"/>
      <c r="D67" s="6"/>
    </row>
    <row r="68" spans="1:4" x14ac:dyDescent="0.2">
      <c r="A68" s="3"/>
      <c r="B68" s="18"/>
      <c r="C68" s="6"/>
      <c r="D68" s="6"/>
    </row>
    <row r="69" spans="1:4" x14ac:dyDescent="0.2">
      <c r="A69" s="5"/>
      <c r="B69" s="29"/>
      <c r="C69" s="6"/>
      <c r="D69" s="6"/>
    </row>
    <row r="70" spans="1:4" x14ac:dyDescent="0.2">
      <c r="A70" s="9"/>
      <c r="B70" s="23"/>
      <c r="C70" s="9"/>
      <c r="D70" s="9"/>
    </row>
    <row r="71" spans="1:4" x14ac:dyDescent="0.2"/>
    <row r="72" spans="1:4" x14ac:dyDescent="0.2"/>
    <row r="73" spans="1:4" ht="24" x14ac:dyDescent="0.3">
      <c r="A73" s="1" t="s">
        <v>150</v>
      </c>
      <c r="B73" s="1"/>
      <c r="C73" s="1"/>
      <c r="D73" s="1"/>
    </row>
    <row r="74" spans="1:4" x14ac:dyDescent="0.2"/>
    <row r="75" spans="1:4" x14ac:dyDescent="0.2">
      <c r="A75" s="10" t="s">
        <v>151</v>
      </c>
      <c r="B75" s="14" t="s">
        <v>17</v>
      </c>
      <c r="C75" s="10" t="s">
        <v>18</v>
      </c>
      <c r="D75" s="10" t="s">
        <v>22</v>
      </c>
    </row>
    <row r="76" spans="1:4" x14ac:dyDescent="0.2">
      <c r="A76" s="2" t="s">
        <v>156</v>
      </c>
      <c r="B76" s="102" t="str">
        <f>IFERROR($B$60/$F$5,"")</f>
        <v/>
      </c>
      <c r="C76" s="2" t="s">
        <v>161</v>
      </c>
      <c r="D76" s="2"/>
    </row>
    <row r="77" spans="1:4" x14ac:dyDescent="0.2">
      <c r="A77" s="3" t="s">
        <v>160</v>
      </c>
      <c r="B77" s="102" t="str">
        <f>IFERROR($B$60/$F$20,"")</f>
        <v/>
      </c>
      <c r="C77" s="3" t="s">
        <v>161</v>
      </c>
      <c r="D77" s="3"/>
    </row>
    <row r="78" spans="1:4" x14ac:dyDescent="0.2">
      <c r="A78" s="3" t="s">
        <v>159</v>
      </c>
      <c r="B78" s="102" t="str">
        <f>IFERROR($B$60/$F$42,"")</f>
        <v/>
      </c>
      <c r="C78" s="3" t="s">
        <v>161</v>
      </c>
      <c r="D78" s="3"/>
    </row>
    <row r="79" spans="1:4" x14ac:dyDescent="0.2">
      <c r="A79" s="3"/>
      <c r="B79" s="102"/>
      <c r="C79" s="3"/>
      <c r="D79" s="3"/>
    </row>
    <row r="80" spans="1:4" x14ac:dyDescent="0.2">
      <c r="A80" s="3"/>
      <c r="B80" s="102"/>
      <c r="C80" s="6"/>
      <c r="D80" s="6"/>
    </row>
    <row r="81" spans="1:7" x14ac:dyDescent="0.2">
      <c r="A81" s="3"/>
      <c r="B81" s="102"/>
      <c r="C81" s="6"/>
      <c r="D81" s="6"/>
    </row>
    <row r="82" spans="1:7" x14ac:dyDescent="0.2">
      <c r="A82" s="3"/>
      <c r="B82" s="102"/>
      <c r="C82" s="6"/>
      <c r="D82" s="6"/>
    </row>
    <row r="83" spans="1:7" x14ac:dyDescent="0.2">
      <c r="A83" s="11"/>
      <c r="B83" s="132"/>
      <c r="C83" s="9"/>
      <c r="D83" s="9"/>
    </row>
    <row r="84" spans="1:7" x14ac:dyDescent="0.2"/>
    <row r="85" spans="1:7" x14ac:dyDescent="0.2"/>
    <row r="86" spans="1:7" ht="24" x14ac:dyDescent="0.3">
      <c r="A86" s="1" t="s">
        <v>24</v>
      </c>
      <c r="B86" s="1"/>
      <c r="C86" s="1"/>
      <c r="D86" s="1"/>
      <c r="E86" s="1"/>
      <c r="F86" s="1"/>
      <c r="G86" s="1"/>
    </row>
    <row r="87" spans="1:7" x14ac:dyDescent="0.2"/>
    <row r="88" spans="1:7" ht="21" x14ac:dyDescent="0.25">
      <c r="A88" s="22" t="s">
        <v>21</v>
      </c>
      <c r="B88" s="22"/>
      <c r="C88" s="22"/>
      <c r="D88" s="22"/>
    </row>
    <row r="89" spans="1:7" x14ac:dyDescent="0.2"/>
    <row r="90" spans="1:7" x14ac:dyDescent="0.2">
      <c r="A90" s="14" t="s">
        <v>16</v>
      </c>
      <c r="B90" s="14" t="s">
        <v>17</v>
      </c>
      <c r="C90" s="14" t="s">
        <v>18</v>
      </c>
      <c r="D90" s="14" t="s">
        <v>22</v>
      </c>
    </row>
    <row r="91" spans="1:7" x14ac:dyDescent="0.2">
      <c r="A91" s="2"/>
      <c r="B91" s="39"/>
      <c r="C91" s="2"/>
      <c r="D91" s="2"/>
    </row>
    <row r="92" spans="1:7" x14ac:dyDescent="0.2">
      <c r="A92" s="3"/>
      <c r="B92" s="18"/>
      <c r="C92" s="3"/>
      <c r="D92" s="3"/>
    </row>
    <row r="93" spans="1:7" x14ac:dyDescent="0.2">
      <c r="A93" s="3"/>
      <c r="B93" s="18"/>
      <c r="C93" s="3"/>
      <c r="D93" s="3"/>
    </row>
    <row r="94" spans="1:7" x14ac:dyDescent="0.2">
      <c r="A94" s="6"/>
      <c r="B94" s="16"/>
      <c r="C94" s="6"/>
      <c r="D94" s="6"/>
    </row>
    <row r="95" spans="1:7" ht="16" customHeight="1" x14ac:dyDescent="0.2">
      <c r="A95" s="3"/>
      <c r="B95" s="17"/>
      <c r="C95" s="3"/>
      <c r="D95" s="3"/>
    </row>
    <row r="96" spans="1:7" x14ac:dyDescent="0.2">
      <c r="A96" s="3"/>
      <c r="B96" s="41"/>
      <c r="C96" s="3"/>
      <c r="D96" s="3"/>
    </row>
    <row r="97" spans="1:7" x14ac:dyDescent="0.2">
      <c r="A97" s="3"/>
      <c r="B97" s="41"/>
      <c r="C97" s="3"/>
      <c r="D97" s="3"/>
    </row>
    <row r="98" spans="1:7" x14ac:dyDescent="0.2">
      <c r="A98" s="3"/>
      <c r="B98" s="41"/>
      <c r="C98" s="3"/>
      <c r="D98" s="3"/>
    </row>
    <row r="99" spans="1:7" x14ac:dyDescent="0.2">
      <c r="A99" s="3"/>
      <c r="B99" s="25"/>
      <c r="C99" s="3"/>
      <c r="D99" s="28"/>
    </row>
    <row r="100" spans="1:7" x14ac:dyDescent="0.2">
      <c r="A100" s="3"/>
      <c r="B100" s="25"/>
      <c r="C100" s="3"/>
      <c r="D100" s="28"/>
    </row>
    <row r="101" spans="1:7" x14ac:dyDescent="0.2">
      <c r="A101" s="9"/>
      <c r="B101" s="38"/>
      <c r="C101" s="9"/>
      <c r="D101" s="40"/>
    </row>
    <row r="102" spans="1:7" x14ac:dyDescent="0.2"/>
    <row r="103" spans="1:7" x14ac:dyDescent="0.2"/>
    <row r="104" spans="1:7" ht="21" x14ac:dyDescent="0.25">
      <c r="A104" s="22" t="s">
        <v>64</v>
      </c>
      <c r="B104" s="22"/>
      <c r="C104" s="22"/>
      <c r="D104" s="22"/>
      <c r="E104" s="22"/>
      <c r="F104" s="22"/>
      <c r="G104" s="22"/>
    </row>
    <row r="105" spans="1:7" x14ac:dyDescent="0.2"/>
    <row r="106" spans="1:7" x14ac:dyDescent="0.2">
      <c r="A106" s="85" t="str">
        <f>$B$66</f>
        <v>USD, thousands</v>
      </c>
      <c r="B106" s="46" t="str">
        <f>B$4</f>
        <v>Year 1</v>
      </c>
      <c r="C106" s="46" t="str">
        <f t="shared" ref="C106:E106" si="70">C$4</f>
        <v>Year 2</v>
      </c>
      <c r="D106" s="46" t="str">
        <f t="shared" si="70"/>
        <v>Year 3</v>
      </c>
      <c r="E106" s="46" t="str">
        <f t="shared" si="70"/>
        <v>Year 4</v>
      </c>
      <c r="F106" s="46" t="str">
        <f>F$4</f>
        <v>Year 5</v>
      </c>
      <c r="G106" s="46" t="s">
        <v>114</v>
      </c>
    </row>
    <row r="107" spans="1:7" x14ac:dyDescent="0.2">
      <c r="A107" s="47" t="s">
        <v>65</v>
      </c>
      <c r="B107" s="95"/>
      <c r="C107" s="95"/>
      <c r="D107" s="95"/>
      <c r="E107" s="95"/>
      <c r="F107" s="95"/>
      <c r="G107" s="95"/>
    </row>
    <row r="108" spans="1:7" x14ac:dyDescent="0.2">
      <c r="A108" s="9" t="s">
        <v>66</v>
      </c>
      <c r="B108" s="95"/>
      <c r="C108" s="95"/>
      <c r="D108" s="95"/>
      <c r="E108" s="95"/>
      <c r="F108" s="95"/>
      <c r="G108" s="95"/>
    </row>
    <row r="109" spans="1:7" x14ac:dyDescent="0.2">
      <c r="A109" s="7" t="s">
        <v>67</v>
      </c>
      <c r="B109" s="61" t="str">
        <f>IFERROR(AVERAGE(B107:B108),"")</f>
        <v/>
      </c>
      <c r="C109" s="61" t="str">
        <f t="shared" ref="C109:F109" si="71">IFERROR(AVERAGE(C107:C108),"")</f>
        <v/>
      </c>
      <c r="D109" s="61" t="str">
        <f t="shared" si="71"/>
        <v/>
      </c>
      <c r="E109" s="61" t="str">
        <f t="shared" si="71"/>
        <v/>
      </c>
      <c r="F109" s="61" t="str">
        <f t="shared" si="71"/>
        <v/>
      </c>
      <c r="G109" s="61"/>
    </row>
    <row r="110" spans="1:7" x14ac:dyDescent="0.2">
      <c r="A110" s="88" t="s">
        <v>11</v>
      </c>
      <c r="B110" s="127"/>
      <c r="C110" s="127" t="str">
        <f>IFERROR(C109/B109-1,"")</f>
        <v/>
      </c>
      <c r="D110" s="127" t="str">
        <f t="shared" ref="D110" si="72">IFERROR(D109/C109-1,"")</f>
        <v/>
      </c>
      <c r="E110" s="127" t="str">
        <f t="shared" ref="E110" si="73">IFERROR(E109/D109-1,"")</f>
        <v/>
      </c>
      <c r="F110" s="127" t="str">
        <f t="shared" ref="F110" si="74">IFERROR(F109/E109-1,"")</f>
        <v/>
      </c>
      <c r="G110" s="128"/>
    </row>
    <row r="111" spans="1:7" x14ac:dyDescent="0.2"/>
    <row r="112" spans="1:7" x14ac:dyDescent="0.2"/>
    <row r="113" spans="1:6" ht="21" x14ac:dyDescent="0.25">
      <c r="A113" s="22" t="s">
        <v>68</v>
      </c>
      <c r="B113" s="22"/>
      <c r="C113" s="22"/>
      <c r="D113" s="22"/>
      <c r="E113" s="22"/>
      <c r="F113" s="22"/>
    </row>
    <row r="114" spans="1:6" x14ac:dyDescent="0.2"/>
    <row r="115" spans="1:6" x14ac:dyDescent="0.2">
      <c r="A115" s="85" t="str">
        <f>$B$66</f>
        <v>USD, thousands</v>
      </c>
      <c r="B115" s="46" t="str">
        <f>B$4</f>
        <v>Year 1</v>
      </c>
      <c r="C115" s="46" t="str">
        <f t="shared" ref="C115:E115" si="75">C$4</f>
        <v>Year 2</v>
      </c>
      <c r="D115" s="46" t="str">
        <f t="shared" si="75"/>
        <v>Year 3</v>
      </c>
      <c r="E115" s="46" t="str">
        <f t="shared" si="75"/>
        <v>Year 4</v>
      </c>
      <c r="F115" s="46" t="str">
        <f>F$4</f>
        <v>Year 5</v>
      </c>
    </row>
    <row r="116" spans="1:6" x14ac:dyDescent="0.2">
      <c r="A116" s="91"/>
      <c r="B116" s="95"/>
      <c r="C116" s="95"/>
      <c r="D116" s="95"/>
      <c r="E116" s="95"/>
      <c r="F116" s="95"/>
    </row>
    <row r="117" spans="1:6" x14ac:dyDescent="0.2">
      <c r="A117" s="17"/>
      <c r="B117" s="95"/>
      <c r="C117" s="95"/>
      <c r="D117" s="95"/>
      <c r="E117" s="95"/>
      <c r="F117" s="95"/>
    </row>
    <row r="118" spans="1:6" x14ac:dyDescent="0.2">
      <c r="A118" s="17"/>
      <c r="B118" s="95"/>
      <c r="C118" s="95"/>
      <c r="D118" s="95"/>
      <c r="E118" s="95"/>
      <c r="F118" s="95"/>
    </row>
    <row r="119" spans="1:6" x14ac:dyDescent="0.2">
      <c r="A119" s="17"/>
      <c r="B119" s="95"/>
      <c r="C119" s="95"/>
      <c r="D119" s="95"/>
      <c r="E119" s="95"/>
      <c r="F119" s="95"/>
    </row>
    <row r="120" spans="1:6" x14ac:dyDescent="0.2">
      <c r="A120" s="17"/>
      <c r="B120" s="95"/>
      <c r="C120" s="95"/>
      <c r="D120" s="95"/>
      <c r="E120" s="95"/>
      <c r="F120" s="95"/>
    </row>
    <row r="121" spans="1:6" x14ac:dyDescent="0.2">
      <c r="A121" s="17"/>
      <c r="B121" s="95"/>
      <c r="C121" s="95"/>
      <c r="D121" s="95"/>
      <c r="E121" s="95"/>
      <c r="F121" s="95"/>
    </row>
    <row r="122" spans="1:6" x14ac:dyDescent="0.2">
      <c r="A122" s="17"/>
      <c r="B122" s="95"/>
      <c r="C122" s="95"/>
      <c r="D122" s="95"/>
      <c r="E122" s="95"/>
      <c r="F122" s="95"/>
    </row>
    <row r="123" spans="1:6" x14ac:dyDescent="0.2">
      <c r="A123" s="17"/>
      <c r="B123" s="95"/>
      <c r="C123" s="95"/>
      <c r="D123" s="95"/>
      <c r="E123" s="95"/>
      <c r="F123" s="95"/>
    </row>
    <row r="124" spans="1:6" x14ac:dyDescent="0.2">
      <c r="A124" s="17"/>
      <c r="B124" s="95"/>
      <c r="C124" s="95"/>
      <c r="D124" s="95"/>
      <c r="E124" s="95"/>
      <c r="F124" s="95"/>
    </row>
    <row r="125" spans="1:6" x14ac:dyDescent="0.2">
      <c r="A125" s="17"/>
      <c r="B125" s="95"/>
      <c r="C125" s="95"/>
      <c r="D125" s="95"/>
      <c r="E125" s="95"/>
      <c r="F125" s="95"/>
    </row>
    <row r="126" spans="1:6" x14ac:dyDescent="0.2">
      <c r="A126" s="17"/>
      <c r="B126" s="95"/>
      <c r="C126" s="95"/>
      <c r="D126" s="95"/>
      <c r="E126" s="95"/>
      <c r="F126" s="95"/>
    </row>
    <row r="127" spans="1:6" x14ac:dyDescent="0.2">
      <c r="A127" s="17"/>
      <c r="B127" s="95"/>
      <c r="C127" s="95"/>
      <c r="D127" s="95"/>
      <c r="E127" s="95"/>
      <c r="F127" s="95"/>
    </row>
    <row r="128" spans="1:6" x14ac:dyDescent="0.2">
      <c r="A128" s="118"/>
      <c r="B128" s="95"/>
      <c r="C128" s="95"/>
      <c r="D128" s="95"/>
      <c r="E128" s="95"/>
      <c r="F128" s="95"/>
    </row>
    <row r="129" spans="1:6" x14ac:dyDescent="0.2">
      <c r="A129" s="7" t="s">
        <v>69</v>
      </c>
      <c r="B129" s="119"/>
      <c r="C129" s="119"/>
      <c r="D129" s="119"/>
      <c r="E129" s="119"/>
      <c r="F129" s="119"/>
    </row>
    <row r="130" spans="1:6" x14ac:dyDescent="0.2">
      <c r="A130" s="88" t="s">
        <v>11</v>
      </c>
      <c r="B130" s="127"/>
      <c r="C130" s="127" t="str">
        <f>IFERROR(C129/B129-1,"")</f>
        <v/>
      </c>
      <c r="D130" s="127" t="str">
        <f t="shared" ref="D130" si="76">IFERROR(D129/C129-1,"")</f>
        <v/>
      </c>
      <c r="E130" s="127" t="str">
        <f t="shared" ref="E130" si="77">IFERROR(E129/D129-1,"")</f>
        <v/>
      </c>
      <c r="F130" s="127" t="str">
        <f t="shared" ref="F130" si="78">IFERROR(F129/E129-1,"")</f>
        <v/>
      </c>
    </row>
    <row r="131" spans="1:6" x14ac:dyDescent="0.2">
      <c r="A131" s="31"/>
      <c r="B131" s="121"/>
      <c r="C131" s="121"/>
      <c r="D131" s="121"/>
      <c r="E131" s="121"/>
      <c r="F131" s="121"/>
    </row>
    <row r="132" spans="1:6" x14ac:dyDescent="0.2">
      <c r="A132" s="31"/>
      <c r="B132" s="121"/>
      <c r="C132" s="121"/>
      <c r="D132" s="121"/>
      <c r="E132" s="121"/>
      <c r="F132" s="121"/>
    </row>
    <row r="133" spans="1:6" ht="21" x14ac:dyDescent="0.25">
      <c r="A133" s="22" t="s">
        <v>152</v>
      </c>
      <c r="B133" s="22"/>
      <c r="C133" s="22"/>
      <c r="D133" s="22"/>
      <c r="E133" s="22"/>
      <c r="F133" s="22"/>
    </row>
    <row r="134" spans="1:6" x14ac:dyDescent="0.2">
      <c r="A134" s="31"/>
      <c r="B134" s="121"/>
      <c r="C134" s="121"/>
      <c r="D134" s="121"/>
      <c r="E134" s="121"/>
      <c r="F134" s="121"/>
    </row>
    <row r="135" spans="1:6" x14ac:dyDescent="0.2">
      <c r="A135" s="85" t="str">
        <f>$B$66</f>
        <v>USD, thousands</v>
      </c>
      <c r="B135" s="46" t="str">
        <f>B$4</f>
        <v>Year 1</v>
      </c>
      <c r="C135" s="46" t="str">
        <f t="shared" ref="C135:E135" si="79">C$4</f>
        <v>Year 2</v>
      </c>
      <c r="D135" s="46" t="str">
        <f t="shared" si="79"/>
        <v>Year 3</v>
      </c>
      <c r="E135" s="46" t="str">
        <f t="shared" si="79"/>
        <v>Year 4</v>
      </c>
      <c r="F135" s="46" t="str">
        <f>F$4</f>
        <v>Year 5</v>
      </c>
    </row>
    <row r="136" spans="1:6" x14ac:dyDescent="0.2">
      <c r="A136" s="47" t="s">
        <v>153</v>
      </c>
      <c r="B136" s="122" t="str">
        <f>B109</f>
        <v/>
      </c>
      <c r="C136" s="122" t="str">
        <f t="shared" ref="C136:F136" si="80">C109</f>
        <v/>
      </c>
      <c r="D136" s="122" t="str">
        <f t="shared" si="80"/>
        <v/>
      </c>
      <c r="E136" s="122" t="str">
        <f t="shared" si="80"/>
        <v/>
      </c>
      <c r="F136" s="122" t="str">
        <f t="shared" si="80"/>
        <v/>
      </c>
    </row>
    <row r="137" spans="1:6" x14ac:dyDescent="0.2">
      <c r="A137" s="11" t="s">
        <v>154</v>
      </c>
      <c r="B137" s="122">
        <f>B129</f>
        <v>0</v>
      </c>
      <c r="C137" s="122">
        <f t="shared" ref="C137:F137" si="81">C129</f>
        <v>0</v>
      </c>
      <c r="D137" s="122">
        <f t="shared" si="81"/>
        <v>0</v>
      </c>
      <c r="E137" s="122">
        <f t="shared" si="81"/>
        <v>0</v>
      </c>
      <c r="F137" s="122">
        <f t="shared" si="81"/>
        <v>0</v>
      </c>
    </row>
    <row r="138" spans="1:6" x14ac:dyDescent="0.2">
      <c r="A138" s="12" t="s">
        <v>155</v>
      </c>
      <c r="B138" s="70" t="str">
        <f>IFERROR(B137/B136,"")</f>
        <v/>
      </c>
      <c r="C138" s="70" t="str">
        <f t="shared" ref="C138:F138" si="82">IFERROR(C137/C136,"")</f>
        <v/>
      </c>
      <c r="D138" s="70" t="str">
        <f t="shared" si="82"/>
        <v/>
      </c>
      <c r="E138" s="70" t="str">
        <f t="shared" si="82"/>
        <v/>
      </c>
      <c r="F138" s="70" t="str">
        <f t="shared" si="82"/>
        <v/>
      </c>
    </row>
    <row r="139" spans="1:6" x14ac:dyDescent="0.2"/>
    <row r="140" spans="1:6" x14ac:dyDescent="0.2"/>
    <row r="141" spans="1:6" ht="24" x14ac:dyDescent="0.3">
      <c r="A141" s="1" t="s">
        <v>75</v>
      </c>
      <c r="B141" s="1"/>
      <c r="C141" s="1"/>
      <c r="D141" s="1"/>
      <c r="E141" s="1"/>
      <c r="F141" s="1"/>
    </row>
    <row r="142" spans="1:6" x14ac:dyDescent="0.2"/>
    <row r="143" spans="1:6" ht="21" x14ac:dyDescent="0.25">
      <c r="A143" s="22" t="s">
        <v>21</v>
      </c>
      <c r="B143" s="22"/>
      <c r="C143" s="22"/>
      <c r="D143" s="22"/>
    </row>
    <row r="144" spans="1:6" x14ac:dyDescent="0.2"/>
    <row r="145" spans="1:6" x14ac:dyDescent="0.2">
      <c r="A145" s="14" t="s">
        <v>16</v>
      </c>
      <c r="B145" s="14" t="s">
        <v>17</v>
      </c>
      <c r="C145" s="14" t="s">
        <v>18</v>
      </c>
      <c r="D145" s="14" t="s">
        <v>22</v>
      </c>
    </row>
    <row r="146" spans="1:6" x14ac:dyDescent="0.2">
      <c r="A146" s="2"/>
      <c r="B146" s="19"/>
      <c r="C146" s="2"/>
      <c r="D146" s="3"/>
    </row>
    <row r="147" spans="1:6" x14ac:dyDescent="0.2">
      <c r="A147" s="6"/>
      <c r="B147" s="35"/>
      <c r="C147" s="6"/>
      <c r="D147" s="3"/>
    </row>
    <row r="148" spans="1:6" x14ac:dyDescent="0.2">
      <c r="A148" s="6"/>
      <c r="B148" s="35"/>
      <c r="C148" s="6"/>
      <c r="D148" s="3"/>
    </row>
    <row r="149" spans="1:6" x14ac:dyDescent="0.2">
      <c r="A149" s="6"/>
      <c r="B149" s="35"/>
      <c r="C149" s="6"/>
      <c r="D149" s="3"/>
    </row>
    <row r="150" spans="1:6" x14ac:dyDescent="0.2">
      <c r="A150" s="3"/>
      <c r="B150" s="20"/>
      <c r="C150" s="3"/>
      <c r="D150" s="3"/>
    </row>
    <row r="151" spans="1:6" x14ac:dyDescent="0.2">
      <c r="A151" s="3"/>
      <c r="B151" s="20"/>
      <c r="C151" s="3"/>
      <c r="D151" s="3"/>
    </row>
    <row r="152" spans="1:6" x14ac:dyDescent="0.2">
      <c r="A152" s="3"/>
      <c r="B152" s="20"/>
      <c r="C152" s="3"/>
      <c r="D152" s="3"/>
    </row>
    <row r="153" spans="1:6" x14ac:dyDescent="0.2">
      <c r="A153" s="3"/>
      <c r="B153" s="20"/>
      <c r="C153" s="6"/>
      <c r="D153" s="6"/>
    </row>
    <row r="154" spans="1:6" x14ac:dyDescent="0.2">
      <c r="A154" s="3"/>
      <c r="B154" s="20"/>
      <c r="C154" s="3"/>
      <c r="D154" s="3"/>
    </row>
    <row r="155" spans="1:6" x14ac:dyDescent="0.2">
      <c r="A155" s="3"/>
      <c r="B155" s="20"/>
      <c r="C155" s="3"/>
      <c r="D155" s="3"/>
    </row>
    <row r="156" spans="1:6" x14ac:dyDescent="0.2">
      <c r="A156" s="11"/>
      <c r="B156" s="37"/>
      <c r="C156" s="9"/>
      <c r="D156" s="11"/>
    </row>
    <row r="157" spans="1:6" x14ac:dyDescent="0.2"/>
    <row r="158" spans="1:6" x14ac:dyDescent="0.2"/>
    <row r="159" spans="1:6" ht="21" x14ac:dyDescent="0.25">
      <c r="A159" s="22" t="s">
        <v>76</v>
      </c>
      <c r="B159" s="22"/>
      <c r="C159" s="22"/>
      <c r="D159" s="22"/>
      <c r="E159" s="22"/>
      <c r="F159" s="22"/>
    </row>
    <row r="160" spans="1:6" x14ac:dyDescent="0.2"/>
    <row r="161" spans="1:6" x14ac:dyDescent="0.2">
      <c r="A161" s="85" t="str">
        <f>$B$66</f>
        <v>USD, thousands</v>
      </c>
      <c r="B161" s="46" t="str">
        <f>B$4</f>
        <v>Year 1</v>
      </c>
      <c r="C161" s="46" t="str">
        <f t="shared" ref="C161:E161" si="83">C$4</f>
        <v>Year 2</v>
      </c>
      <c r="D161" s="46" t="str">
        <f t="shared" si="83"/>
        <v>Year 3</v>
      </c>
      <c r="E161" s="46" t="str">
        <f t="shared" si="83"/>
        <v>Year 4</v>
      </c>
      <c r="F161" s="46" t="str">
        <f>F$4</f>
        <v>Year 5</v>
      </c>
    </row>
    <row r="162" spans="1:6" x14ac:dyDescent="0.2">
      <c r="A162" s="91"/>
      <c r="B162" s="95"/>
      <c r="C162" s="95"/>
      <c r="D162" s="95"/>
      <c r="E162" s="95"/>
      <c r="F162" s="95"/>
    </row>
    <row r="163" spans="1:6" x14ac:dyDescent="0.2">
      <c r="A163" s="17"/>
      <c r="B163" s="95"/>
      <c r="C163" s="95"/>
      <c r="D163" s="95"/>
      <c r="E163" s="95"/>
      <c r="F163" s="95"/>
    </row>
    <row r="164" spans="1:6" x14ac:dyDescent="0.2">
      <c r="A164" s="17"/>
      <c r="B164" s="95"/>
      <c r="C164" s="95"/>
      <c r="D164" s="95"/>
      <c r="E164" s="95"/>
      <c r="F164" s="95"/>
    </row>
    <row r="165" spans="1:6" x14ac:dyDescent="0.2">
      <c r="A165" s="17"/>
      <c r="B165" s="95"/>
      <c r="C165" s="95"/>
      <c r="D165" s="95"/>
      <c r="E165" s="95"/>
      <c r="F165" s="95"/>
    </row>
    <row r="166" spans="1:6" x14ac:dyDescent="0.2">
      <c r="A166" s="17"/>
      <c r="B166" s="95"/>
      <c r="C166" s="95"/>
      <c r="D166" s="95"/>
      <c r="E166" s="95"/>
      <c r="F166" s="95"/>
    </row>
    <row r="167" spans="1:6" x14ac:dyDescent="0.2">
      <c r="A167" s="17"/>
      <c r="B167" s="95"/>
      <c r="C167" s="95"/>
      <c r="D167" s="95"/>
      <c r="E167" s="95"/>
      <c r="F167" s="95"/>
    </row>
    <row r="168" spans="1:6" x14ac:dyDescent="0.2">
      <c r="A168" s="17"/>
      <c r="B168" s="95"/>
      <c r="C168" s="95"/>
      <c r="D168" s="95"/>
      <c r="E168" s="95"/>
      <c r="F168" s="95"/>
    </row>
    <row r="169" spans="1:6" x14ac:dyDescent="0.2">
      <c r="A169" s="17"/>
      <c r="B169" s="95"/>
      <c r="C169" s="95"/>
      <c r="D169" s="95"/>
      <c r="E169" s="95"/>
      <c r="F169" s="95"/>
    </row>
    <row r="170" spans="1:6" x14ac:dyDescent="0.2">
      <c r="A170" s="17"/>
      <c r="B170" s="95"/>
      <c r="C170" s="95"/>
      <c r="D170" s="95"/>
      <c r="E170" s="95"/>
      <c r="F170" s="95"/>
    </row>
    <row r="171" spans="1:6" x14ac:dyDescent="0.2">
      <c r="A171" s="17"/>
      <c r="B171" s="95"/>
      <c r="C171" s="95"/>
      <c r="D171" s="95"/>
      <c r="E171" s="95"/>
      <c r="F171" s="95"/>
    </row>
    <row r="172" spans="1:6" x14ac:dyDescent="0.2">
      <c r="A172" s="17"/>
      <c r="B172" s="95"/>
      <c r="C172" s="95"/>
      <c r="D172" s="95"/>
      <c r="E172" s="95"/>
      <c r="F172" s="95"/>
    </row>
    <row r="173" spans="1:6" x14ac:dyDescent="0.2">
      <c r="A173" s="17"/>
      <c r="B173" s="95"/>
      <c r="C173" s="95"/>
      <c r="D173" s="95"/>
      <c r="E173" s="95"/>
      <c r="F173" s="95"/>
    </row>
    <row r="174" spans="1:6" x14ac:dyDescent="0.2">
      <c r="A174" s="118"/>
      <c r="B174" s="95"/>
      <c r="C174" s="95"/>
      <c r="D174" s="95"/>
      <c r="E174" s="95"/>
      <c r="F174" s="95"/>
    </row>
    <row r="175" spans="1:6" x14ac:dyDescent="0.2">
      <c r="A175" s="7" t="s">
        <v>79</v>
      </c>
      <c r="B175" s="119"/>
      <c r="C175" s="119"/>
      <c r="D175" s="119"/>
      <c r="E175" s="119"/>
      <c r="F175" s="119"/>
    </row>
    <row r="176" spans="1:6" x14ac:dyDescent="0.2">
      <c r="A176" s="88" t="s">
        <v>12</v>
      </c>
      <c r="B176" s="127" t="str">
        <f>IFERROR(B175/B$129,"")</f>
        <v/>
      </c>
      <c r="C176" s="127" t="str">
        <f t="shared" ref="C176:F176" si="84">IFERROR(C175/C$129,"")</f>
        <v/>
      </c>
      <c r="D176" s="127" t="str">
        <f t="shared" si="84"/>
        <v/>
      </c>
      <c r="E176" s="127" t="str">
        <f t="shared" si="84"/>
        <v/>
      </c>
      <c r="F176" s="127" t="str">
        <f t="shared" si="84"/>
        <v/>
      </c>
    </row>
    <row r="177" spans="1:6" x14ac:dyDescent="0.2">
      <c r="A177" s="31"/>
      <c r="B177" s="86"/>
      <c r="C177" s="87"/>
      <c r="D177" s="87"/>
      <c r="E177" s="87"/>
      <c r="F177" s="87"/>
    </row>
    <row r="178" spans="1:6" x14ac:dyDescent="0.2"/>
    <row r="179" spans="1:6" ht="24" x14ac:dyDescent="0.3">
      <c r="A179" s="1" t="s">
        <v>74</v>
      </c>
      <c r="B179" s="1"/>
      <c r="C179" s="1"/>
      <c r="D179" s="1"/>
      <c r="E179" s="1"/>
      <c r="F179" s="1"/>
    </row>
    <row r="180" spans="1:6" x14ac:dyDescent="0.2"/>
    <row r="181" spans="1:6" ht="21" x14ac:dyDescent="0.25">
      <c r="A181" s="22" t="s">
        <v>21</v>
      </c>
      <c r="B181" s="22"/>
      <c r="C181" s="22"/>
      <c r="D181" s="22"/>
    </row>
    <row r="182" spans="1:6" x14ac:dyDescent="0.2"/>
    <row r="183" spans="1:6" x14ac:dyDescent="0.2">
      <c r="A183" s="14" t="s">
        <v>16</v>
      </c>
      <c r="B183" s="14" t="s">
        <v>17</v>
      </c>
      <c r="C183" s="14" t="s">
        <v>18</v>
      </c>
      <c r="D183" s="14" t="s">
        <v>22</v>
      </c>
    </row>
    <row r="184" spans="1:6" x14ac:dyDescent="0.2">
      <c r="A184" s="2"/>
      <c r="B184" s="19"/>
      <c r="C184" s="2"/>
      <c r="D184" s="2"/>
    </row>
    <row r="185" spans="1:6" x14ac:dyDescent="0.2">
      <c r="A185" s="3"/>
      <c r="B185" s="20"/>
      <c r="C185" s="3"/>
      <c r="D185" s="3"/>
    </row>
    <row r="186" spans="1:6" x14ac:dyDescent="0.2">
      <c r="A186" s="3"/>
      <c r="B186" s="20"/>
      <c r="C186" s="3"/>
      <c r="D186" s="3"/>
    </row>
    <row r="187" spans="1:6" x14ac:dyDescent="0.2">
      <c r="A187" s="3"/>
      <c r="B187" s="20"/>
      <c r="C187" s="3"/>
      <c r="D187" s="3"/>
    </row>
    <row r="188" spans="1:6" x14ac:dyDescent="0.2">
      <c r="A188" s="3"/>
      <c r="B188" s="20"/>
      <c r="C188" s="3"/>
      <c r="D188" s="3"/>
    </row>
    <row r="189" spans="1:6" x14ac:dyDescent="0.2">
      <c r="A189" s="3"/>
      <c r="B189" s="20"/>
      <c r="C189" s="3"/>
      <c r="D189" s="3"/>
    </row>
    <row r="190" spans="1:6" x14ac:dyDescent="0.2">
      <c r="A190" s="3"/>
      <c r="B190" s="20"/>
      <c r="C190" s="3"/>
      <c r="D190" s="3"/>
    </row>
    <row r="191" spans="1:6" x14ac:dyDescent="0.2">
      <c r="A191" s="3"/>
      <c r="B191" s="20"/>
      <c r="C191" s="3"/>
      <c r="D191" s="3"/>
    </row>
    <row r="192" spans="1:6" x14ac:dyDescent="0.2">
      <c r="A192" s="3"/>
      <c r="B192" s="20"/>
      <c r="C192" s="3"/>
      <c r="D192" s="3"/>
    </row>
    <row r="193" spans="1:6" x14ac:dyDescent="0.2">
      <c r="A193" s="5"/>
      <c r="B193" s="36"/>
      <c r="C193" s="3"/>
      <c r="D193" s="5"/>
    </row>
    <row r="194" spans="1:6" x14ac:dyDescent="0.2">
      <c r="A194" s="11"/>
      <c r="B194" s="37"/>
      <c r="C194" s="9"/>
      <c r="D194" s="11"/>
    </row>
    <row r="195" spans="1:6" x14ac:dyDescent="0.2">
      <c r="B195" s="44"/>
    </row>
    <row r="196" spans="1:6" x14ac:dyDescent="0.2"/>
    <row r="197" spans="1:6" ht="21" x14ac:dyDescent="0.25">
      <c r="A197" s="22" t="s">
        <v>72</v>
      </c>
      <c r="B197" s="22"/>
      <c r="C197" s="22"/>
      <c r="D197" s="22"/>
      <c r="E197" s="22"/>
      <c r="F197" s="22"/>
    </row>
    <row r="198" spans="1:6" x14ac:dyDescent="0.2"/>
    <row r="199" spans="1:6" x14ac:dyDescent="0.2">
      <c r="A199" s="85" t="str">
        <f>$B$66</f>
        <v>USD, thousands</v>
      </c>
      <c r="B199" s="46" t="str">
        <f>B$4</f>
        <v>Year 1</v>
      </c>
      <c r="C199" s="46" t="str">
        <f t="shared" ref="C199:E199" si="85">C$4</f>
        <v>Year 2</v>
      </c>
      <c r="D199" s="46" t="str">
        <f t="shared" si="85"/>
        <v>Year 3</v>
      </c>
      <c r="E199" s="46" t="str">
        <f t="shared" si="85"/>
        <v>Year 4</v>
      </c>
      <c r="F199" s="46" t="str">
        <f>F$4</f>
        <v>Year 5</v>
      </c>
    </row>
    <row r="200" spans="1:6" x14ac:dyDescent="0.2">
      <c r="A200" s="91"/>
      <c r="B200" s="95"/>
      <c r="C200" s="95"/>
      <c r="D200" s="95"/>
      <c r="E200" s="95"/>
      <c r="F200" s="95"/>
    </row>
    <row r="201" spans="1:6" x14ac:dyDescent="0.2">
      <c r="A201" s="17"/>
      <c r="B201" s="95"/>
      <c r="C201" s="95"/>
      <c r="D201" s="95"/>
      <c r="E201" s="95"/>
      <c r="F201" s="95"/>
    </row>
    <row r="202" spans="1:6" x14ac:dyDescent="0.2">
      <c r="A202" s="17"/>
      <c r="B202" s="95"/>
      <c r="C202" s="95"/>
      <c r="D202" s="95"/>
      <c r="E202" s="95"/>
      <c r="F202" s="95"/>
    </row>
    <row r="203" spans="1:6" x14ac:dyDescent="0.2">
      <c r="A203" s="17"/>
      <c r="B203" s="95"/>
      <c r="C203" s="95"/>
      <c r="D203" s="95"/>
      <c r="E203" s="95"/>
      <c r="F203" s="95"/>
    </row>
    <row r="204" spans="1:6" x14ac:dyDescent="0.2">
      <c r="A204" s="17"/>
      <c r="B204" s="95"/>
      <c r="C204" s="95"/>
      <c r="D204" s="95"/>
      <c r="E204" s="95"/>
      <c r="F204" s="95"/>
    </row>
    <row r="205" spans="1:6" x14ac:dyDescent="0.2">
      <c r="A205" s="17"/>
      <c r="B205" s="95"/>
      <c r="C205" s="95"/>
      <c r="D205" s="95"/>
      <c r="E205" s="95"/>
      <c r="F205" s="95"/>
    </row>
    <row r="206" spans="1:6" x14ac:dyDescent="0.2">
      <c r="A206" s="17"/>
      <c r="B206" s="95"/>
      <c r="C206" s="95"/>
      <c r="D206" s="95"/>
      <c r="E206" s="95"/>
      <c r="F206" s="95"/>
    </row>
    <row r="207" spans="1:6" x14ac:dyDescent="0.2">
      <c r="A207" s="17"/>
      <c r="B207" s="95"/>
      <c r="C207" s="95"/>
      <c r="D207" s="95"/>
      <c r="E207" s="95"/>
      <c r="F207" s="95"/>
    </row>
    <row r="208" spans="1:6" x14ac:dyDescent="0.2">
      <c r="A208" s="17"/>
      <c r="B208" s="95"/>
      <c r="C208" s="95"/>
      <c r="D208" s="95"/>
      <c r="E208" s="95"/>
      <c r="F208" s="95"/>
    </row>
    <row r="209" spans="1:6" x14ac:dyDescent="0.2">
      <c r="A209" s="17"/>
      <c r="B209" s="95"/>
      <c r="C209" s="95"/>
      <c r="D209" s="95"/>
      <c r="E209" s="95"/>
      <c r="F209" s="95"/>
    </row>
    <row r="210" spans="1:6" x14ac:dyDescent="0.2">
      <c r="A210" s="17"/>
      <c r="B210" s="95"/>
      <c r="C210" s="95"/>
      <c r="D210" s="95"/>
      <c r="E210" s="95"/>
      <c r="F210" s="95"/>
    </row>
    <row r="211" spans="1:6" x14ac:dyDescent="0.2">
      <c r="A211" s="17"/>
      <c r="B211" s="95"/>
      <c r="C211" s="95"/>
      <c r="D211" s="95"/>
      <c r="E211" s="95"/>
      <c r="F211" s="95"/>
    </row>
    <row r="212" spans="1:6" x14ac:dyDescent="0.2">
      <c r="A212" s="118"/>
      <c r="B212" s="95"/>
      <c r="C212" s="95"/>
      <c r="D212" s="95"/>
      <c r="E212" s="95"/>
      <c r="F212" s="95"/>
    </row>
    <row r="213" spans="1:6" x14ac:dyDescent="0.2">
      <c r="A213" s="7" t="s">
        <v>85</v>
      </c>
      <c r="B213" s="119"/>
      <c r="C213" s="119"/>
      <c r="D213" s="119"/>
      <c r="E213" s="119"/>
      <c r="F213" s="119"/>
    </row>
    <row r="214" spans="1:6" x14ac:dyDescent="0.2">
      <c r="A214" s="88" t="s">
        <v>12</v>
      </c>
      <c r="B214" s="127" t="str">
        <f>IFERROR(B213/B$129,"")</f>
        <v/>
      </c>
      <c r="C214" s="127" t="str">
        <f t="shared" ref="C214" si="86">IFERROR(C213/C$129,"")</f>
        <v/>
      </c>
      <c r="D214" s="127" t="str">
        <f t="shared" ref="D214" si="87">IFERROR(D213/D$129,"")</f>
        <v/>
      </c>
      <c r="E214" s="127" t="str">
        <f t="shared" ref="E214" si="88">IFERROR(E213/E$129,"")</f>
        <v/>
      </c>
      <c r="F214" s="127" t="str">
        <f t="shared" ref="F214" si="89">IFERROR(F213/F$129,"")</f>
        <v/>
      </c>
    </row>
    <row r="215" spans="1:6" x14ac:dyDescent="0.2">
      <c r="A215" s="31"/>
      <c r="B215" s="87"/>
      <c r="C215" s="87"/>
      <c r="D215" s="87"/>
      <c r="E215" s="87"/>
      <c r="F215" s="87"/>
    </row>
    <row r="216" spans="1:6" x14ac:dyDescent="0.2"/>
    <row r="217" spans="1:6" ht="24" x14ac:dyDescent="0.3">
      <c r="A217" s="1" t="s">
        <v>73</v>
      </c>
      <c r="B217" s="1"/>
      <c r="C217" s="1"/>
      <c r="D217" s="1"/>
      <c r="E217" s="1"/>
      <c r="F217" s="1"/>
    </row>
    <row r="218" spans="1:6" x14ac:dyDescent="0.2"/>
    <row r="219" spans="1:6" ht="21" x14ac:dyDescent="0.25">
      <c r="A219" s="22" t="s">
        <v>21</v>
      </c>
      <c r="B219" s="22"/>
      <c r="C219" s="22"/>
      <c r="D219" s="22"/>
    </row>
    <row r="220" spans="1:6" x14ac:dyDescent="0.2"/>
    <row r="221" spans="1:6" x14ac:dyDescent="0.2">
      <c r="A221" s="14" t="s">
        <v>16</v>
      </c>
      <c r="B221" s="14" t="s">
        <v>17</v>
      </c>
      <c r="C221" s="14" t="s">
        <v>18</v>
      </c>
      <c r="D221" s="14" t="s">
        <v>22</v>
      </c>
    </row>
    <row r="222" spans="1:6" x14ac:dyDescent="0.2">
      <c r="A222" s="2"/>
      <c r="B222" s="34"/>
      <c r="C222" s="2"/>
      <c r="D222" s="2"/>
    </row>
    <row r="223" spans="1:6" x14ac:dyDescent="0.2">
      <c r="A223" s="6"/>
      <c r="B223" s="20"/>
      <c r="C223" s="6"/>
      <c r="D223" s="6"/>
    </row>
    <row r="224" spans="1:6" x14ac:dyDescent="0.2">
      <c r="A224" s="3"/>
      <c r="B224" s="25"/>
      <c r="C224" s="3"/>
      <c r="D224" s="3"/>
    </row>
    <row r="225" spans="1:21" x14ac:dyDescent="0.2">
      <c r="A225" s="5"/>
      <c r="B225" s="29"/>
      <c r="C225" s="3"/>
      <c r="D225" s="3"/>
    </row>
    <row r="226" spans="1:21" x14ac:dyDescent="0.2">
      <c r="A226" s="5"/>
      <c r="B226" s="29"/>
      <c r="C226" s="3"/>
      <c r="D226" s="3"/>
    </row>
    <row r="227" spans="1:21" x14ac:dyDescent="0.2">
      <c r="A227" s="5"/>
      <c r="B227" s="29"/>
      <c r="C227" s="3"/>
      <c r="D227" s="3"/>
    </row>
    <row r="228" spans="1:21" x14ac:dyDescent="0.2">
      <c r="A228" s="5"/>
      <c r="B228" s="29"/>
      <c r="C228" s="3"/>
      <c r="D228" s="3"/>
    </row>
    <row r="229" spans="1:21" x14ac:dyDescent="0.2">
      <c r="A229" s="5"/>
      <c r="B229" s="43"/>
      <c r="C229" s="3"/>
      <c r="D229" s="3"/>
    </row>
    <row r="230" spans="1:21" x14ac:dyDescent="0.2">
      <c r="A230" s="5"/>
      <c r="B230" s="45"/>
      <c r="C230" s="3"/>
    </row>
    <row r="231" spans="1:21" x14ac:dyDescent="0.2">
      <c r="A231" s="5"/>
      <c r="B231" s="36"/>
      <c r="C231" s="3"/>
      <c r="D231" s="3"/>
    </row>
    <row r="232" spans="1:21" x14ac:dyDescent="0.2">
      <c r="A232" s="11"/>
      <c r="B232" s="37"/>
      <c r="C232" s="9"/>
      <c r="D232" s="9"/>
    </row>
    <row r="233" spans="1:21" x14ac:dyDescent="0.2"/>
    <row r="234" spans="1:21" x14ac:dyDescent="0.2"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1:21" ht="21" x14ac:dyDescent="0.25">
      <c r="A235" s="22" t="s">
        <v>70</v>
      </c>
      <c r="B235" s="22"/>
      <c r="C235" s="22"/>
      <c r="D235" s="22"/>
      <c r="E235" s="22"/>
      <c r="F235" s="22"/>
    </row>
    <row r="236" spans="1:21" x14ac:dyDescent="0.2"/>
    <row r="237" spans="1:21" x14ac:dyDescent="0.2">
      <c r="A237" s="85" t="str">
        <f>$B$66</f>
        <v>USD, thousands</v>
      </c>
      <c r="B237" s="46" t="str">
        <f>B$4</f>
        <v>Year 1</v>
      </c>
      <c r="C237" s="46" t="str">
        <f t="shared" ref="C237:E237" si="90">C$4</f>
        <v>Year 2</v>
      </c>
      <c r="D237" s="46" t="str">
        <f t="shared" si="90"/>
        <v>Year 3</v>
      </c>
      <c r="E237" s="46" t="str">
        <f t="shared" si="90"/>
        <v>Year 4</v>
      </c>
      <c r="F237" s="46" t="str">
        <f>F$4</f>
        <v>Year 5</v>
      </c>
    </row>
    <row r="238" spans="1:21" x14ac:dyDescent="0.2">
      <c r="A238" s="91"/>
      <c r="B238" s="95"/>
      <c r="C238" s="95"/>
      <c r="D238" s="95"/>
      <c r="E238" s="95"/>
      <c r="F238" s="95"/>
    </row>
    <row r="239" spans="1:21" x14ac:dyDescent="0.2">
      <c r="A239" s="17"/>
      <c r="B239" s="95"/>
      <c r="C239" s="95"/>
      <c r="D239" s="95"/>
      <c r="E239" s="95"/>
      <c r="F239" s="95"/>
    </row>
    <row r="240" spans="1:21" x14ac:dyDescent="0.2">
      <c r="A240" s="17"/>
      <c r="B240" s="95"/>
      <c r="C240" s="95"/>
      <c r="D240" s="95"/>
      <c r="E240" s="95"/>
      <c r="F240" s="95"/>
    </row>
    <row r="241" spans="1:6" x14ac:dyDescent="0.2">
      <c r="A241" s="17"/>
      <c r="B241" s="95"/>
      <c r="C241" s="95"/>
      <c r="D241" s="95"/>
      <c r="E241" s="95"/>
      <c r="F241" s="95"/>
    </row>
    <row r="242" spans="1:6" x14ac:dyDescent="0.2">
      <c r="A242" s="17"/>
      <c r="B242" s="95"/>
      <c r="C242" s="95"/>
      <c r="D242" s="95"/>
      <c r="E242" s="95"/>
      <c r="F242" s="95"/>
    </row>
    <row r="243" spans="1:6" x14ac:dyDescent="0.2">
      <c r="A243" s="17"/>
      <c r="B243" s="95"/>
      <c r="C243" s="95"/>
      <c r="D243" s="95"/>
      <c r="E243" s="95"/>
      <c r="F243" s="95"/>
    </row>
    <row r="244" spans="1:6" x14ac:dyDescent="0.2">
      <c r="A244" s="17"/>
      <c r="B244" s="95"/>
      <c r="C244" s="95"/>
      <c r="D244" s="95"/>
      <c r="E244" s="95"/>
      <c r="F244" s="95"/>
    </row>
    <row r="245" spans="1:6" x14ac:dyDescent="0.2">
      <c r="A245" s="17"/>
      <c r="B245" s="95"/>
      <c r="C245" s="95"/>
      <c r="D245" s="95"/>
      <c r="E245" s="95"/>
      <c r="F245" s="95"/>
    </row>
    <row r="246" spans="1:6" x14ac:dyDescent="0.2">
      <c r="A246" s="17"/>
      <c r="B246" s="95"/>
      <c r="C246" s="95"/>
      <c r="D246" s="95"/>
      <c r="E246" s="95"/>
      <c r="F246" s="95"/>
    </row>
    <row r="247" spans="1:6" x14ac:dyDescent="0.2">
      <c r="A247" s="17"/>
      <c r="B247" s="95"/>
      <c r="C247" s="95"/>
      <c r="D247" s="95"/>
      <c r="E247" s="95"/>
      <c r="F247" s="95"/>
    </row>
    <row r="248" spans="1:6" x14ac:dyDescent="0.2">
      <c r="A248" s="17"/>
      <c r="B248" s="95"/>
      <c r="C248" s="95"/>
      <c r="D248" s="95"/>
      <c r="E248" s="95"/>
      <c r="F248" s="95"/>
    </row>
    <row r="249" spans="1:6" x14ac:dyDescent="0.2">
      <c r="A249" s="17"/>
      <c r="B249" s="95"/>
      <c r="C249" s="95"/>
      <c r="D249" s="95"/>
      <c r="E249" s="95"/>
      <c r="F249" s="95"/>
    </row>
    <row r="250" spans="1:6" x14ac:dyDescent="0.2">
      <c r="A250" s="118"/>
      <c r="B250" s="95"/>
      <c r="C250" s="95"/>
      <c r="D250" s="95"/>
      <c r="E250" s="95"/>
      <c r="F250" s="95"/>
    </row>
    <row r="251" spans="1:6" x14ac:dyDescent="0.2">
      <c r="A251" s="7" t="s">
        <v>84</v>
      </c>
      <c r="B251" s="119"/>
      <c r="C251" s="119"/>
      <c r="D251" s="119"/>
      <c r="E251" s="119"/>
      <c r="F251" s="119"/>
    </row>
    <row r="252" spans="1:6" x14ac:dyDescent="0.2">
      <c r="A252" s="88" t="s">
        <v>12</v>
      </c>
      <c r="B252" s="127" t="str">
        <f>IFERROR(B251/B$129,"")</f>
        <v/>
      </c>
      <c r="C252" s="127" t="str">
        <f t="shared" ref="C252" si="91">IFERROR(C251/C$129,"")</f>
        <v/>
      </c>
      <c r="D252" s="127" t="str">
        <f t="shared" ref="D252" si="92">IFERROR(D251/D$129,"")</f>
        <v/>
      </c>
      <c r="E252" s="127" t="str">
        <f t="shared" ref="E252" si="93">IFERROR(E251/E$129,"")</f>
        <v/>
      </c>
      <c r="F252" s="127" t="str">
        <f t="shared" ref="F252" si="94">IFERROR(F251/F$129,"")</f>
        <v/>
      </c>
    </row>
    <row r="253" spans="1:6" x14ac:dyDescent="0.2"/>
    <row r="254" spans="1:6" x14ac:dyDescent="0.2"/>
    <row r="255" spans="1:6" ht="24" x14ac:dyDescent="0.3">
      <c r="A255" s="1" t="s">
        <v>77</v>
      </c>
      <c r="B255" s="1"/>
      <c r="C255" s="1"/>
      <c r="D255" s="1"/>
      <c r="E255" s="1"/>
      <c r="F255" s="1"/>
    </row>
    <row r="256" spans="1:6" x14ac:dyDescent="0.2"/>
    <row r="257" spans="1:4" ht="21" x14ac:dyDescent="0.25">
      <c r="A257" s="22" t="s">
        <v>21</v>
      </c>
      <c r="B257" s="22"/>
      <c r="C257" s="22"/>
      <c r="D257" s="22"/>
    </row>
    <row r="258" spans="1:4" x14ac:dyDescent="0.2"/>
    <row r="259" spans="1:4" x14ac:dyDescent="0.2">
      <c r="A259" s="14" t="s">
        <v>16</v>
      </c>
      <c r="B259" s="14" t="s">
        <v>17</v>
      </c>
      <c r="C259" s="14" t="s">
        <v>18</v>
      </c>
      <c r="D259" s="14" t="s">
        <v>22</v>
      </c>
    </row>
    <row r="260" spans="1:4" x14ac:dyDescent="0.2">
      <c r="A260" s="2"/>
      <c r="B260" s="19"/>
      <c r="C260" s="2"/>
      <c r="D260" s="2"/>
    </row>
    <row r="261" spans="1:4" x14ac:dyDescent="0.2">
      <c r="A261" s="6"/>
      <c r="B261" s="35"/>
      <c r="C261" s="6"/>
      <c r="D261" s="6"/>
    </row>
    <row r="262" spans="1:4" x14ac:dyDescent="0.2">
      <c r="A262" s="6"/>
      <c r="B262" s="35"/>
      <c r="C262" s="6"/>
      <c r="D262" s="6"/>
    </row>
    <row r="263" spans="1:4" x14ac:dyDescent="0.2">
      <c r="A263" s="6"/>
      <c r="B263" s="35"/>
      <c r="C263" s="6"/>
      <c r="D263" s="6"/>
    </row>
    <row r="264" spans="1:4" x14ac:dyDescent="0.2">
      <c r="A264" s="6"/>
      <c r="B264" s="35"/>
      <c r="C264" s="6"/>
      <c r="D264" s="6"/>
    </row>
    <row r="265" spans="1:4" x14ac:dyDescent="0.2">
      <c r="A265" s="6"/>
      <c r="B265" s="35"/>
      <c r="C265" s="6"/>
      <c r="D265" s="6"/>
    </row>
    <row r="266" spans="1:4" x14ac:dyDescent="0.2">
      <c r="A266" s="5"/>
      <c r="B266" s="36"/>
      <c r="C266" s="3"/>
      <c r="D266" s="3"/>
    </row>
    <row r="267" spans="1:4" x14ac:dyDescent="0.2">
      <c r="A267" s="3"/>
      <c r="B267" s="42"/>
      <c r="C267" s="3"/>
      <c r="D267" s="3"/>
    </row>
    <row r="268" spans="1:4" x14ac:dyDescent="0.2">
      <c r="A268" s="3"/>
      <c r="B268" s="42"/>
      <c r="C268" s="3"/>
      <c r="D268" s="3"/>
    </row>
    <row r="269" spans="1:4" x14ac:dyDescent="0.2">
      <c r="A269" s="3"/>
      <c r="B269" s="36"/>
      <c r="C269" s="3"/>
      <c r="D269" s="3"/>
    </row>
    <row r="270" spans="1:4" x14ac:dyDescent="0.2">
      <c r="A270" s="11"/>
      <c r="B270" s="26"/>
      <c r="C270" s="11"/>
      <c r="D270" s="11"/>
    </row>
    <row r="271" spans="1:4" x14ac:dyDescent="0.2"/>
    <row r="272" spans="1:4" x14ac:dyDescent="0.2"/>
    <row r="273" spans="1:6" ht="21" x14ac:dyDescent="0.25">
      <c r="A273" s="22" t="s">
        <v>71</v>
      </c>
      <c r="B273" s="22"/>
      <c r="C273" s="22"/>
      <c r="D273" s="22"/>
      <c r="E273" s="22"/>
      <c r="F273" s="22"/>
    </row>
    <row r="274" spans="1:6" x14ac:dyDescent="0.2"/>
    <row r="275" spans="1:6" x14ac:dyDescent="0.2">
      <c r="A275" s="85" t="str">
        <f>$B$66</f>
        <v>USD, thousands</v>
      </c>
      <c r="B275" s="46" t="str">
        <f>B$4</f>
        <v>Year 1</v>
      </c>
      <c r="C275" s="46" t="str">
        <f t="shared" ref="C275:E275" si="95">C$4</f>
        <v>Year 2</v>
      </c>
      <c r="D275" s="46" t="str">
        <f t="shared" si="95"/>
        <v>Year 3</v>
      </c>
      <c r="E275" s="46" t="str">
        <f t="shared" si="95"/>
        <v>Year 4</v>
      </c>
      <c r="F275" s="46" t="str">
        <f>F$4</f>
        <v>Year 5</v>
      </c>
    </row>
    <row r="276" spans="1:6" x14ac:dyDescent="0.2">
      <c r="A276" s="91"/>
      <c r="B276" s="95"/>
      <c r="C276" s="95"/>
      <c r="D276" s="95"/>
      <c r="E276" s="95"/>
      <c r="F276" s="95"/>
    </row>
    <row r="277" spans="1:6" x14ac:dyDescent="0.2">
      <c r="A277" s="17"/>
      <c r="B277" s="95"/>
      <c r="C277" s="95"/>
      <c r="D277" s="95"/>
      <c r="E277" s="95"/>
      <c r="F277" s="95"/>
    </row>
    <row r="278" spans="1:6" x14ac:dyDescent="0.2">
      <c r="A278" s="17"/>
      <c r="B278" s="95"/>
      <c r="C278" s="95"/>
      <c r="D278" s="95"/>
      <c r="E278" s="95"/>
      <c r="F278" s="95"/>
    </row>
    <row r="279" spans="1:6" x14ac:dyDescent="0.2">
      <c r="A279" s="17"/>
      <c r="B279" s="95"/>
      <c r="C279" s="95"/>
      <c r="D279" s="95"/>
      <c r="E279" s="95"/>
      <c r="F279" s="95"/>
    </row>
    <row r="280" spans="1:6" x14ac:dyDescent="0.2">
      <c r="A280" s="17"/>
      <c r="B280" s="95"/>
      <c r="C280" s="95"/>
      <c r="D280" s="95"/>
      <c r="E280" s="95"/>
      <c r="F280" s="95"/>
    </row>
    <row r="281" spans="1:6" x14ac:dyDescent="0.2">
      <c r="A281" s="17"/>
      <c r="B281" s="95"/>
      <c r="C281" s="95"/>
      <c r="D281" s="95"/>
      <c r="E281" s="95"/>
      <c r="F281" s="95"/>
    </row>
    <row r="282" spans="1:6" x14ac:dyDescent="0.2">
      <c r="A282" s="17"/>
      <c r="B282" s="95"/>
      <c r="C282" s="95"/>
      <c r="D282" s="95"/>
      <c r="E282" s="95"/>
      <c r="F282" s="95"/>
    </row>
    <row r="283" spans="1:6" x14ac:dyDescent="0.2">
      <c r="A283" s="17"/>
      <c r="B283" s="95"/>
      <c r="C283" s="95"/>
      <c r="D283" s="95"/>
      <c r="E283" s="95"/>
      <c r="F283" s="95"/>
    </row>
    <row r="284" spans="1:6" x14ac:dyDescent="0.2">
      <c r="A284" s="17"/>
      <c r="B284" s="95"/>
      <c r="C284" s="95"/>
      <c r="D284" s="95"/>
      <c r="E284" s="95"/>
      <c r="F284" s="95"/>
    </row>
    <row r="285" spans="1:6" x14ac:dyDescent="0.2">
      <c r="A285" s="17"/>
      <c r="B285" s="95"/>
      <c r="C285" s="95"/>
      <c r="D285" s="95"/>
      <c r="E285" s="95"/>
      <c r="F285" s="95"/>
    </row>
    <row r="286" spans="1:6" x14ac:dyDescent="0.2">
      <c r="A286" s="17"/>
      <c r="B286" s="95"/>
      <c r="C286" s="95"/>
      <c r="D286" s="95"/>
      <c r="E286" s="95"/>
      <c r="F286" s="95"/>
    </row>
    <row r="287" spans="1:6" x14ac:dyDescent="0.2">
      <c r="A287" s="17"/>
      <c r="B287" s="95"/>
      <c r="C287" s="95"/>
      <c r="D287" s="95"/>
      <c r="E287" s="95"/>
      <c r="F287" s="95"/>
    </row>
    <row r="288" spans="1:6" x14ac:dyDescent="0.2">
      <c r="A288" s="118"/>
      <c r="B288" s="95"/>
      <c r="C288" s="95"/>
      <c r="D288" s="95"/>
      <c r="E288" s="95"/>
      <c r="F288" s="95"/>
    </row>
    <row r="289" spans="1:6" x14ac:dyDescent="0.2">
      <c r="A289" s="7" t="s">
        <v>83</v>
      </c>
      <c r="B289" s="119"/>
      <c r="C289" s="119"/>
      <c r="D289" s="119"/>
      <c r="E289" s="119"/>
      <c r="F289" s="119"/>
    </row>
    <row r="290" spans="1:6" x14ac:dyDescent="0.2">
      <c r="A290" s="88" t="s">
        <v>12</v>
      </c>
      <c r="B290" s="127" t="str">
        <f>IFERROR(B289/B$129,"")</f>
        <v/>
      </c>
      <c r="C290" s="127" t="str">
        <f t="shared" ref="C290" si="96">IFERROR(C289/C$129,"")</f>
        <v/>
      </c>
      <c r="D290" s="127" t="str">
        <f t="shared" ref="D290" si="97">IFERROR(D289/D$129,"")</f>
        <v/>
      </c>
      <c r="E290" s="127" t="str">
        <f t="shared" ref="E290" si="98">IFERROR(E289/E$129,"")</f>
        <v/>
      </c>
      <c r="F290" s="127" t="str">
        <f t="shared" ref="F290" si="99">IFERROR(F289/F$129,"")</f>
        <v/>
      </c>
    </row>
    <row r="291" spans="1:6" x14ac:dyDescent="0.2"/>
    <row r="292" spans="1:6" x14ac:dyDescent="0.2"/>
    <row r="293" spans="1:6" ht="24" x14ac:dyDescent="0.3">
      <c r="A293" s="1" t="s">
        <v>19</v>
      </c>
      <c r="B293" s="1"/>
      <c r="C293" s="1"/>
      <c r="D293" s="1"/>
      <c r="E293" s="1"/>
      <c r="F293" s="1"/>
    </row>
    <row r="294" spans="1:6" x14ac:dyDescent="0.2"/>
    <row r="295" spans="1:6" ht="21" x14ac:dyDescent="0.25">
      <c r="A295" s="22" t="s">
        <v>21</v>
      </c>
      <c r="B295" s="22"/>
      <c r="C295" s="22"/>
      <c r="D295" s="22"/>
    </row>
    <row r="296" spans="1:6" x14ac:dyDescent="0.2"/>
    <row r="297" spans="1:6" x14ac:dyDescent="0.2">
      <c r="A297" s="14" t="s">
        <v>16</v>
      </c>
      <c r="B297" s="14" t="s">
        <v>17</v>
      </c>
      <c r="C297" s="14" t="s">
        <v>18</v>
      </c>
      <c r="D297" s="14" t="s">
        <v>22</v>
      </c>
    </row>
    <row r="298" spans="1:6" x14ac:dyDescent="0.2">
      <c r="A298" s="2"/>
      <c r="B298" s="21"/>
      <c r="C298" s="2"/>
      <c r="D298" s="2"/>
    </row>
    <row r="299" spans="1:6" x14ac:dyDescent="0.2">
      <c r="A299" s="6"/>
      <c r="B299" s="25"/>
      <c r="C299" s="3"/>
      <c r="D299" s="6"/>
    </row>
    <row r="300" spans="1:6" x14ac:dyDescent="0.2">
      <c r="A300" s="3"/>
      <c r="B300" s="25"/>
      <c r="C300" s="5"/>
      <c r="D300" s="6"/>
    </row>
    <row r="301" spans="1:6" x14ac:dyDescent="0.2">
      <c r="A301" s="3"/>
      <c r="B301" s="25"/>
      <c r="C301" s="5"/>
      <c r="D301" s="6"/>
    </row>
    <row r="302" spans="1:6" x14ac:dyDescent="0.2">
      <c r="A302" s="11"/>
      <c r="B302" s="24"/>
      <c r="C302" s="11"/>
      <c r="D302" s="11"/>
    </row>
    <row r="303" spans="1:6" x14ac:dyDescent="0.2"/>
    <row r="304" spans="1:6" x14ac:dyDescent="0.2"/>
    <row r="305" spans="1:6" ht="21" x14ac:dyDescent="0.25">
      <c r="A305" s="22" t="s">
        <v>78</v>
      </c>
      <c r="B305" s="22"/>
      <c r="C305" s="22"/>
      <c r="D305" s="22"/>
      <c r="E305" s="22"/>
      <c r="F305" s="22"/>
    </row>
    <row r="306" spans="1:6" x14ac:dyDescent="0.2"/>
    <row r="307" spans="1:6" x14ac:dyDescent="0.2">
      <c r="A307" s="85" t="str">
        <f>$B$66</f>
        <v>USD, thousands</v>
      </c>
      <c r="B307" s="46" t="str">
        <f>B$4</f>
        <v>Year 1</v>
      </c>
      <c r="C307" s="46" t="str">
        <f t="shared" ref="C307:E307" si="100">C$4</f>
        <v>Year 2</v>
      </c>
      <c r="D307" s="46" t="str">
        <f t="shared" si="100"/>
        <v>Year 3</v>
      </c>
      <c r="E307" s="46" t="str">
        <f t="shared" si="100"/>
        <v>Year 4</v>
      </c>
      <c r="F307" s="46" t="str">
        <f>F$4</f>
        <v>Year 5</v>
      </c>
    </row>
    <row r="308" spans="1:6" x14ac:dyDescent="0.2">
      <c r="A308" s="91"/>
      <c r="B308" s="95"/>
      <c r="C308" s="95"/>
      <c r="D308" s="95"/>
      <c r="E308" s="95"/>
      <c r="F308" s="95"/>
    </row>
    <row r="309" spans="1:6" x14ac:dyDescent="0.2">
      <c r="A309" s="17"/>
      <c r="B309" s="95"/>
      <c r="C309" s="95"/>
      <c r="D309" s="95"/>
      <c r="E309" s="95"/>
      <c r="F309" s="95"/>
    </row>
    <row r="310" spans="1:6" x14ac:dyDescent="0.2">
      <c r="A310" s="17"/>
      <c r="B310" s="95"/>
      <c r="C310" s="95"/>
      <c r="D310" s="95"/>
      <c r="E310" s="95"/>
      <c r="F310" s="95"/>
    </row>
    <row r="311" spans="1:6" x14ac:dyDescent="0.2">
      <c r="A311" s="17"/>
      <c r="B311" s="95"/>
      <c r="C311" s="95"/>
      <c r="D311" s="95"/>
      <c r="E311" s="95"/>
      <c r="F311" s="95"/>
    </row>
    <row r="312" spans="1:6" x14ac:dyDescent="0.2">
      <c r="A312" s="17"/>
      <c r="B312" s="95"/>
      <c r="C312" s="95"/>
      <c r="D312" s="95"/>
      <c r="E312" s="95"/>
      <c r="F312" s="95"/>
    </row>
    <row r="313" spans="1:6" x14ac:dyDescent="0.2">
      <c r="A313" s="17"/>
      <c r="B313" s="95"/>
      <c r="C313" s="95"/>
      <c r="D313" s="95"/>
      <c r="E313" s="95"/>
      <c r="F313" s="95"/>
    </row>
    <row r="314" spans="1:6" x14ac:dyDescent="0.2">
      <c r="A314" s="17"/>
      <c r="B314" s="95"/>
      <c r="C314" s="95"/>
      <c r="D314" s="95"/>
      <c r="E314" s="95"/>
      <c r="F314" s="95"/>
    </row>
    <row r="315" spans="1:6" x14ac:dyDescent="0.2">
      <c r="A315" s="17"/>
      <c r="B315" s="95"/>
      <c r="C315" s="95"/>
      <c r="D315" s="95"/>
      <c r="E315" s="95"/>
      <c r="F315" s="95"/>
    </row>
    <row r="316" spans="1:6" x14ac:dyDescent="0.2">
      <c r="A316" s="17"/>
      <c r="B316" s="95"/>
      <c r="C316" s="95"/>
      <c r="D316" s="95"/>
      <c r="E316" s="95"/>
      <c r="F316" s="95"/>
    </row>
    <row r="317" spans="1:6" x14ac:dyDescent="0.2">
      <c r="A317" s="17"/>
      <c r="B317" s="95"/>
      <c r="C317" s="95"/>
      <c r="D317" s="95"/>
      <c r="E317" s="95"/>
      <c r="F317" s="95"/>
    </row>
    <row r="318" spans="1:6" x14ac:dyDescent="0.2">
      <c r="A318" s="17"/>
      <c r="B318" s="95"/>
      <c r="C318" s="95"/>
      <c r="D318" s="95"/>
      <c r="E318" s="95"/>
      <c r="F318" s="95"/>
    </row>
    <row r="319" spans="1:6" x14ac:dyDescent="0.2">
      <c r="A319" s="17"/>
      <c r="B319" s="95"/>
      <c r="C319" s="95"/>
      <c r="D319" s="95"/>
      <c r="E319" s="95"/>
      <c r="F319" s="95"/>
    </row>
    <row r="320" spans="1:6" x14ac:dyDescent="0.2">
      <c r="A320" s="118"/>
      <c r="B320" s="95"/>
      <c r="C320" s="95"/>
      <c r="D320" s="95"/>
      <c r="E320" s="95"/>
      <c r="F320" s="95"/>
    </row>
    <row r="321" spans="1:9" x14ac:dyDescent="0.2">
      <c r="A321" s="7" t="s">
        <v>82</v>
      </c>
      <c r="B321" s="119"/>
      <c r="C321" s="119"/>
      <c r="D321" s="119"/>
      <c r="E321" s="119"/>
      <c r="F321" s="119"/>
    </row>
    <row r="322" spans="1:9" x14ac:dyDescent="0.2">
      <c r="A322" s="88" t="s">
        <v>12</v>
      </c>
      <c r="B322" s="127" t="str">
        <f>IFERROR(B321/B$129,"")</f>
        <v/>
      </c>
      <c r="C322" s="127" t="str">
        <f t="shared" ref="C322" si="101">IFERROR(C321/C$129,"")</f>
        <v/>
      </c>
      <c r="D322" s="127" t="str">
        <f t="shared" ref="D322" si="102">IFERROR(D321/D$129,"")</f>
        <v/>
      </c>
      <c r="E322" s="127" t="str">
        <f t="shared" ref="E322" si="103">IFERROR(E321/E$129,"")</f>
        <v/>
      </c>
      <c r="F322" s="127" t="str">
        <f t="shared" ref="F322" si="104">IFERROR(F321/F$129,"")</f>
        <v/>
      </c>
    </row>
    <row r="323" spans="1:9" x14ac:dyDescent="0.2"/>
    <row r="324" spans="1:9" x14ac:dyDescent="0.2"/>
    <row r="325" spans="1:9" ht="24" x14ac:dyDescent="0.3">
      <c r="A325" s="1" t="s">
        <v>14</v>
      </c>
      <c r="B325" s="1"/>
      <c r="C325" s="1"/>
      <c r="D325" s="1"/>
      <c r="E325" s="1"/>
      <c r="F325" s="1"/>
    </row>
    <row r="326" spans="1:9" x14ac:dyDescent="0.2">
      <c r="I326" s="111" t="s">
        <v>134</v>
      </c>
    </row>
    <row r="327" spans="1:9" ht="21" x14ac:dyDescent="0.25">
      <c r="A327" s="22" t="s">
        <v>21</v>
      </c>
      <c r="B327" s="22"/>
      <c r="C327" s="22"/>
      <c r="D327" s="22"/>
      <c r="I327" s="111" t="s">
        <v>12</v>
      </c>
    </row>
    <row r="328" spans="1:9" x14ac:dyDescent="0.2"/>
    <row r="329" spans="1:9" x14ac:dyDescent="0.2">
      <c r="A329" s="14" t="s">
        <v>16</v>
      </c>
      <c r="B329" s="14" t="s">
        <v>17</v>
      </c>
      <c r="C329" s="14" t="s">
        <v>18</v>
      </c>
      <c r="D329" s="14" t="s">
        <v>22</v>
      </c>
    </row>
    <row r="330" spans="1:9" x14ac:dyDescent="0.2">
      <c r="A330" s="2" t="s">
        <v>136</v>
      </c>
      <c r="B330" s="21" t="s">
        <v>134</v>
      </c>
      <c r="C330" s="2"/>
      <c r="D330" s="2" t="s">
        <v>135</v>
      </c>
    </row>
    <row r="331" spans="1:9" x14ac:dyDescent="0.2">
      <c r="A331" s="3" t="s">
        <v>140</v>
      </c>
      <c r="B331" s="25"/>
      <c r="C331" s="3" t="s">
        <v>125</v>
      </c>
      <c r="D331" s="3"/>
    </row>
    <row r="332" spans="1:9" x14ac:dyDescent="0.2">
      <c r="B332" s="89"/>
      <c r="C332" t="s">
        <v>23</v>
      </c>
      <c r="D332" s="6"/>
    </row>
    <row r="333" spans="1:9" x14ac:dyDescent="0.2">
      <c r="A333" s="9"/>
      <c r="B333" s="38"/>
      <c r="C333" s="9" t="s">
        <v>23</v>
      </c>
      <c r="D333" s="105"/>
    </row>
    <row r="334" spans="1:9" x14ac:dyDescent="0.2"/>
    <row r="335" spans="1:9" x14ac:dyDescent="0.2"/>
    <row r="336" spans="1:9" ht="21" x14ac:dyDescent="0.25">
      <c r="A336" s="22" t="s">
        <v>137</v>
      </c>
      <c r="B336" s="22"/>
      <c r="C336" s="22"/>
      <c r="D336" s="22"/>
      <c r="E336" s="22"/>
      <c r="F336" s="22"/>
    </row>
    <row r="337" spans="1:6" x14ac:dyDescent="0.2"/>
    <row r="338" spans="1:6" x14ac:dyDescent="0.2">
      <c r="A338" s="85" t="str">
        <f>$B$66</f>
        <v>USD, thousands</v>
      </c>
      <c r="B338" s="46" t="str">
        <f>B$4</f>
        <v>Year 1</v>
      </c>
      <c r="C338" s="46" t="str">
        <f t="shared" ref="C338:E338" si="105">C$4</f>
        <v>Year 2</v>
      </c>
      <c r="D338" s="46" t="str">
        <f t="shared" si="105"/>
        <v>Year 3</v>
      </c>
      <c r="E338" s="46" t="str">
        <f t="shared" si="105"/>
        <v>Year 4</v>
      </c>
      <c r="F338" s="46" t="str">
        <f>F$4</f>
        <v>Year 5</v>
      </c>
    </row>
    <row r="339" spans="1:6" x14ac:dyDescent="0.2">
      <c r="A339" s="91"/>
      <c r="B339" s="95"/>
      <c r="C339" s="95"/>
      <c r="D339" s="95"/>
      <c r="E339" s="95"/>
      <c r="F339" s="95"/>
    </row>
    <row r="340" spans="1:6" x14ac:dyDescent="0.2">
      <c r="A340" s="17"/>
      <c r="B340" s="95"/>
      <c r="C340" s="95"/>
      <c r="D340" s="95"/>
      <c r="E340" s="95"/>
      <c r="F340" s="95"/>
    </row>
    <row r="341" spans="1:6" x14ac:dyDescent="0.2">
      <c r="A341" s="17"/>
      <c r="B341" s="95"/>
      <c r="C341" s="95"/>
      <c r="D341" s="95"/>
      <c r="E341" s="95"/>
      <c r="F341" s="95"/>
    </row>
    <row r="342" spans="1:6" x14ac:dyDescent="0.2">
      <c r="A342" s="17"/>
      <c r="B342" s="95"/>
      <c r="C342" s="95"/>
      <c r="D342" s="95"/>
      <c r="E342" s="95"/>
      <c r="F342" s="95"/>
    </row>
    <row r="343" spans="1:6" x14ac:dyDescent="0.2">
      <c r="A343" s="17"/>
      <c r="B343" s="95"/>
      <c r="C343" s="95"/>
      <c r="D343" s="95"/>
      <c r="E343" s="95"/>
      <c r="F343" s="95"/>
    </row>
    <row r="344" spans="1:6" x14ac:dyDescent="0.2">
      <c r="A344" s="17"/>
      <c r="B344" s="95"/>
      <c r="C344" s="95"/>
      <c r="D344" s="95"/>
      <c r="E344" s="95"/>
      <c r="F344" s="95"/>
    </row>
    <row r="345" spans="1:6" x14ac:dyDescent="0.2">
      <c r="A345" s="17"/>
      <c r="B345" s="95"/>
      <c r="C345" s="95"/>
      <c r="D345" s="95"/>
      <c r="E345" s="95"/>
      <c r="F345" s="95"/>
    </row>
    <row r="346" spans="1:6" x14ac:dyDescent="0.2">
      <c r="A346" s="17"/>
      <c r="B346" s="95"/>
      <c r="C346" s="95"/>
      <c r="D346" s="95"/>
      <c r="E346" s="95"/>
      <c r="F346" s="95"/>
    </row>
    <row r="347" spans="1:6" x14ac:dyDescent="0.2">
      <c r="A347" s="17"/>
      <c r="B347" s="95"/>
      <c r="C347" s="95"/>
      <c r="D347" s="95"/>
      <c r="E347" s="95"/>
      <c r="F347" s="95"/>
    </row>
    <row r="348" spans="1:6" x14ac:dyDescent="0.2">
      <c r="A348" s="17"/>
      <c r="B348" s="95"/>
      <c r="C348" s="95"/>
      <c r="D348" s="95"/>
      <c r="E348" s="95"/>
      <c r="F348" s="95"/>
    </row>
    <row r="349" spans="1:6" x14ac:dyDescent="0.2">
      <c r="A349" s="17"/>
      <c r="B349" s="95"/>
      <c r="C349" s="95"/>
      <c r="D349" s="95"/>
      <c r="E349" s="95"/>
      <c r="F349" s="95"/>
    </row>
    <row r="350" spans="1:6" x14ac:dyDescent="0.2">
      <c r="A350" s="17"/>
      <c r="B350" s="95"/>
      <c r="C350" s="95"/>
      <c r="D350" s="95"/>
      <c r="E350" s="95"/>
      <c r="F350" s="95"/>
    </row>
    <row r="351" spans="1:6" x14ac:dyDescent="0.2">
      <c r="A351" s="118"/>
      <c r="B351" s="97"/>
      <c r="C351" s="97"/>
      <c r="D351" s="97"/>
      <c r="E351" s="97"/>
      <c r="F351" s="97"/>
    </row>
    <row r="352" spans="1:6" x14ac:dyDescent="0.2">
      <c r="A352" s="7" t="s">
        <v>142</v>
      </c>
      <c r="B352" s="119"/>
      <c r="C352" s="119"/>
      <c r="D352" s="119"/>
      <c r="E352" s="119"/>
      <c r="F352" s="119"/>
    </row>
    <row r="353" spans="1:6" x14ac:dyDescent="0.2">
      <c r="A353" s="93" t="s">
        <v>113</v>
      </c>
      <c r="B353" s="120" t="str">
        <f>IFERROR(B$352/B$321,"")</f>
        <v/>
      </c>
      <c r="C353" s="120" t="str">
        <f t="shared" ref="C353:F353" si="106">IFERROR(C$352/C$321,"")</f>
        <v/>
      </c>
      <c r="D353" s="120" t="str">
        <f t="shared" si="106"/>
        <v/>
      </c>
      <c r="E353" s="120" t="str">
        <f t="shared" si="106"/>
        <v/>
      </c>
      <c r="F353" s="120" t="str">
        <f t="shared" si="106"/>
        <v/>
      </c>
    </row>
    <row r="354" spans="1:6" x14ac:dyDescent="0.2">
      <c r="A354" s="94" t="s">
        <v>12</v>
      </c>
      <c r="B354" s="127" t="str">
        <f>IFERROR(B352/B$129,"")</f>
        <v/>
      </c>
      <c r="C354" s="127" t="str">
        <f t="shared" ref="C354" si="107">IFERROR(C352/C$129,"")</f>
        <v/>
      </c>
      <c r="D354" s="127" t="str">
        <f t="shared" ref="D354" si="108">IFERROR(D352/D$129,"")</f>
        <v/>
      </c>
      <c r="E354" s="127" t="str">
        <f t="shared" ref="E354" si="109">IFERROR(E352/E$129,"")</f>
        <v/>
      </c>
      <c r="F354" s="127" t="str">
        <f t="shared" ref="F354" si="110">IFERROR(F352/F$129,"")</f>
        <v/>
      </c>
    </row>
    <row r="355" spans="1:6" x14ac:dyDescent="0.2">
      <c r="A355" s="31"/>
      <c r="B355" s="87"/>
      <c r="C355" s="87"/>
      <c r="D355" s="87"/>
      <c r="E355" s="87"/>
      <c r="F355" s="87"/>
    </row>
    <row r="356" spans="1:6" x14ac:dyDescent="0.2">
      <c r="A356" s="31"/>
      <c r="B356" s="87"/>
      <c r="C356" s="87"/>
      <c r="D356" s="87"/>
      <c r="E356" s="87"/>
      <c r="F356" s="87"/>
    </row>
    <row r="357" spans="1:6" ht="21" x14ac:dyDescent="0.25">
      <c r="A357" s="22" t="s">
        <v>138</v>
      </c>
      <c r="B357" s="22"/>
      <c r="C357" s="22"/>
      <c r="D357" s="22"/>
      <c r="E357" s="22"/>
      <c r="F357" s="22"/>
    </row>
    <row r="358" spans="1:6" x14ac:dyDescent="0.2"/>
    <row r="359" spans="1:6" x14ac:dyDescent="0.2">
      <c r="A359" s="85" t="str">
        <f>$B$66</f>
        <v>USD, thousands</v>
      </c>
      <c r="B359" s="46" t="str">
        <f>B$4</f>
        <v>Year 1</v>
      </c>
      <c r="C359" s="46" t="str">
        <f t="shared" ref="C359:F359" si="111">C$4</f>
        <v>Year 2</v>
      </c>
      <c r="D359" s="46" t="str">
        <f t="shared" si="111"/>
        <v>Year 3</v>
      </c>
      <c r="E359" s="46" t="str">
        <f t="shared" si="111"/>
        <v>Year 4</v>
      </c>
      <c r="F359" s="46" t="str">
        <f t="shared" si="111"/>
        <v>Year 5</v>
      </c>
    </row>
    <row r="360" spans="1:6" x14ac:dyDescent="0.2">
      <c r="A360" s="47" t="s">
        <v>26</v>
      </c>
      <c r="B360" s="112">
        <f>B$5</f>
        <v>0</v>
      </c>
      <c r="C360" s="112">
        <f t="shared" ref="C360:F360" si="112">C$5</f>
        <v>0</v>
      </c>
      <c r="D360" s="112">
        <f t="shared" si="112"/>
        <v>0</v>
      </c>
      <c r="E360" s="112">
        <f t="shared" si="112"/>
        <v>0</v>
      </c>
      <c r="F360" s="112">
        <f t="shared" si="112"/>
        <v>0</v>
      </c>
    </row>
    <row r="361" spans="1:6" x14ac:dyDescent="0.2">
      <c r="A361" s="11" t="s">
        <v>139</v>
      </c>
      <c r="B361" s="110">
        <f>$B$331</f>
        <v>0</v>
      </c>
      <c r="C361" s="110">
        <f t="shared" ref="C361:F361" si="113">$B$331</f>
        <v>0</v>
      </c>
      <c r="D361" s="110">
        <f t="shared" si="113"/>
        <v>0</v>
      </c>
      <c r="E361" s="110">
        <f t="shared" si="113"/>
        <v>0</v>
      </c>
      <c r="F361" s="110">
        <f t="shared" si="113"/>
        <v>0</v>
      </c>
    </row>
    <row r="362" spans="1:6" x14ac:dyDescent="0.2">
      <c r="A362" s="7" t="s">
        <v>143</v>
      </c>
      <c r="B362" s="109">
        <f>-B360*B361</f>
        <v>0</v>
      </c>
      <c r="C362" s="109">
        <f t="shared" ref="C362" si="114">-C360*C361</f>
        <v>0</v>
      </c>
      <c r="D362" s="109">
        <f t="shared" ref="D362" si="115">-D360*D361</f>
        <v>0</v>
      </c>
      <c r="E362" s="109">
        <f t="shared" ref="E362" si="116">-E360*E361</f>
        <v>0</v>
      </c>
      <c r="F362" s="109">
        <f t="shared" ref="F362" si="117">-F360*F361</f>
        <v>0</v>
      </c>
    </row>
    <row r="363" spans="1:6" x14ac:dyDescent="0.2">
      <c r="A363" s="88" t="s">
        <v>12</v>
      </c>
      <c r="B363" s="127" t="str">
        <f>IFERROR(B362/B$129,"")</f>
        <v/>
      </c>
      <c r="C363" s="127" t="str">
        <f t="shared" ref="C363" si="118">IFERROR(C362/C$129,"")</f>
        <v/>
      </c>
      <c r="D363" s="127" t="str">
        <f t="shared" ref="D363" si="119">IFERROR(D362/D$129,"")</f>
        <v/>
      </c>
      <c r="E363" s="127" t="str">
        <f t="shared" ref="E363" si="120">IFERROR(E362/E$129,"")</f>
        <v/>
      </c>
      <c r="F363" s="127" t="str">
        <f t="shared" ref="F363" si="121">IFERROR(F362/F$129,"")</f>
        <v/>
      </c>
    </row>
    <row r="364" spans="1:6" x14ac:dyDescent="0.2">
      <c r="A364" s="31"/>
      <c r="B364" s="87"/>
      <c r="C364" s="87"/>
      <c r="D364" s="87"/>
      <c r="E364" s="87"/>
      <c r="F364" s="87"/>
    </row>
    <row r="365" spans="1:6" x14ac:dyDescent="0.2">
      <c r="A365" s="31"/>
      <c r="B365" s="87"/>
      <c r="C365" s="87"/>
      <c r="D365" s="87"/>
      <c r="E365" s="87"/>
      <c r="F365" s="87"/>
    </row>
    <row r="366" spans="1:6" ht="21" x14ac:dyDescent="0.25">
      <c r="A366" s="22" t="s">
        <v>141</v>
      </c>
      <c r="B366" s="22"/>
      <c r="C366" s="22"/>
      <c r="D366" s="22"/>
      <c r="E366" s="22"/>
      <c r="F366" s="22"/>
    </row>
    <row r="367" spans="1:6" x14ac:dyDescent="0.2"/>
    <row r="368" spans="1:6" x14ac:dyDescent="0.2">
      <c r="A368" s="85" t="str">
        <f>$B$66</f>
        <v>USD, thousands</v>
      </c>
      <c r="B368" s="46" t="str">
        <f>B$4</f>
        <v>Year 1</v>
      </c>
      <c r="C368" s="46" t="str">
        <f t="shared" ref="C368:F368" si="122">C$4</f>
        <v>Year 2</v>
      </c>
      <c r="D368" s="46" t="str">
        <f t="shared" si="122"/>
        <v>Year 3</v>
      </c>
      <c r="E368" s="46" t="str">
        <f t="shared" si="122"/>
        <v>Year 4</v>
      </c>
      <c r="F368" s="46" t="str">
        <f t="shared" si="122"/>
        <v>Year 5</v>
      </c>
    </row>
    <row r="369" spans="1:12" x14ac:dyDescent="0.2">
      <c r="A369" s="7" t="s">
        <v>81</v>
      </c>
      <c r="B369" s="109">
        <f>IF($B$330=$I$326,B352,B362)</f>
        <v>0</v>
      </c>
      <c r="C369" s="109">
        <f t="shared" ref="C369:F369" si="123">IF($B$330=$I$326,C352,C362)</f>
        <v>0</v>
      </c>
      <c r="D369" s="109">
        <f t="shared" si="123"/>
        <v>0</v>
      </c>
      <c r="E369" s="109">
        <f t="shared" si="123"/>
        <v>0</v>
      </c>
      <c r="F369" s="109">
        <f t="shared" si="123"/>
        <v>0</v>
      </c>
    </row>
    <row r="370" spans="1:12" x14ac:dyDescent="0.2">
      <c r="A370" s="88" t="s">
        <v>12</v>
      </c>
      <c r="B370" s="127" t="str">
        <f>IFERROR(B369/B$129,"")</f>
        <v/>
      </c>
      <c r="C370" s="127" t="str">
        <f t="shared" ref="C370" si="124">IFERROR(C369/C$129,"")</f>
        <v/>
      </c>
      <c r="D370" s="127" t="str">
        <f t="shared" ref="D370" si="125">IFERROR(D369/D$129,"")</f>
        <v/>
      </c>
      <c r="E370" s="127" t="str">
        <f t="shared" ref="E370" si="126">IFERROR(E369/E$129,"")</f>
        <v/>
      </c>
      <c r="F370" s="127" t="str">
        <f t="shared" ref="F370" si="127">IFERROR(F369/F$129,"")</f>
        <v/>
      </c>
    </row>
    <row r="371" spans="1:12" x14ac:dyDescent="0.2">
      <c r="A371" s="31"/>
      <c r="B371" s="87"/>
      <c r="C371" s="87"/>
      <c r="D371" s="87"/>
      <c r="E371" s="87"/>
      <c r="F371" s="87"/>
    </row>
    <row r="372" spans="1:12" x14ac:dyDescent="0.2">
      <c r="A372" s="31"/>
      <c r="B372" s="87"/>
      <c r="C372" s="87"/>
      <c r="D372" s="87"/>
      <c r="E372" s="87"/>
      <c r="F372" s="87"/>
    </row>
    <row r="373" spans="1:12" ht="24" x14ac:dyDescent="0.3">
      <c r="A373" s="1" t="s">
        <v>62</v>
      </c>
      <c r="B373" s="1"/>
      <c r="C373" s="1"/>
      <c r="D373" s="1"/>
      <c r="E373" s="1"/>
      <c r="F373" s="1"/>
      <c r="G373" s="1"/>
      <c r="H373" s="1"/>
      <c r="I373" s="1"/>
    </row>
    <row r="374" spans="1:12" x14ac:dyDescent="0.2"/>
    <row r="375" spans="1:12" ht="21" x14ac:dyDescent="0.25">
      <c r="A375" s="22" t="s">
        <v>21</v>
      </c>
      <c r="B375" s="22"/>
      <c r="C375" s="22"/>
      <c r="D375" s="22"/>
    </row>
    <row r="376" spans="1:12" x14ac:dyDescent="0.2"/>
    <row r="377" spans="1:12" x14ac:dyDescent="0.2">
      <c r="A377" s="14" t="s">
        <v>16</v>
      </c>
      <c r="B377" s="14" t="s">
        <v>17</v>
      </c>
      <c r="C377" s="14" t="s">
        <v>18</v>
      </c>
      <c r="D377" s="14" t="s">
        <v>22</v>
      </c>
    </row>
    <row r="378" spans="1:12" x14ac:dyDescent="0.2">
      <c r="A378" s="2" t="s">
        <v>133</v>
      </c>
      <c r="B378" s="21" t="s">
        <v>134</v>
      </c>
      <c r="C378" s="2"/>
      <c r="D378" s="2" t="s">
        <v>135</v>
      </c>
    </row>
    <row r="379" spans="1:12" x14ac:dyDescent="0.2">
      <c r="A379" s="3" t="s">
        <v>124</v>
      </c>
      <c r="B379" s="92"/>
      <c r="C379" s="3" t="s">
        <v>125</v>
      </c>
      <c r="D379" s="6"/>
    </row>
    <row r="380" spans="1:12" x14ac:dyDescent="0.2">
      <c r="A380" s="6" t="s">
        <v>131</v>
      </c>
      <c r="B380" s="25"/>
      <c r="C380" s="3" t="s">
        <v>125</v>
      </c>
      <c r="D380" s="6"/>
    </row>
    <row r="381" spans="1:12" x14ac:dyDescent="0.2">
      <c r="A381" s="3"/>
      <c r="B381" s="25"/>
      <c r="C381" s="5"/>
      <c r="D381" s="6"/>
    </row>
    <row r="382" spans="1:12" x14ac:dyDescent="0.2">
      <c r="A382" s="11"/>
      <c r="B382" s="24"/>
      <c r="C382" s="11"/>
      <c r="D382" s="11"/>
    </row>
    <row r="383" spans="1:12" x14ac:dyDescent="0.2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4"/>
    </row>
    <row r="384" spans="1:12" x14ac:dyDescent="0.2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4"/>
    </row>
    <row r="385" spans="1:9" ht="21" x14ac:dyDescent="0.25">
      <c r="A385" s="22" t="s">
        <v>126</v>
      </c>
      <c r="B385" s="22"/>
      <c r="C385" s="22"/>
      <c r="D385" s="22"/>
      <c r="E385" s="22"/>
      <c r="F385" s="22"/>
      <c r="G385" s="22"/>
      <c r="H385" s="22"/>
      <c r="I385" s="22"/>
    </row>
    <row r="386" spans="1:9" x14ac:dyDescent="0.2">
      <c r="A386" s="106"/>
      <c r="B386" s="106"/>
      <c r="C386" s="106"/>
      <c r="D386" s="106"/>
      <c r="E386" s="106"/>
      <c r="F386" s="106"/>
      <c r="G386" s="106"/>
      <c r="H386" s="106"/>
      <c r="I386" s="106"/>
    </row>
    <row r="387" spans="1:9" x14ac:dyDescent="0.2">
      <c r="A387" s="85" t="str">
        <f>$B$66</f>
        <v>USD, thousands</v>
      </c>
      <c r="B387" s="46" t="s">
        <v>129</v>
      </c>
      <c r="C387" s="46" t="s">
        <v>127</v>
      </c>
      <c r="D387" s="46" t="s">
        <v>128</v>
      </c>
      <c r="E387" s="46" t="str">
        <f>B$4</f>
        <v>Year 1</v>
      </c>
      <c r="F387" s="46" t="str">
        <f>C$4</f>
        <v>Year 2</v>
      </c>
      <c r="G387" s="46" t="str">
        <f>D$4</f>
        <v>Year 3</v>
      </c>
      <c r="H387" s="46" t="str">
        <f>E$4</f>
        <v>Year 4</v>
      </c>
      <c r="I387" s="46" t="str">
        <f>F$4</f>
        <v>Year 5</v>
      </c>
    </row>
    <row r="388" spans="1:9" x14ac:dyDescent="0.2">
      <c r="A388" s="3"/>
      <c r="B388" s="107"/>
      <c r="C388" s="107"/>
      <c r="D388" s="107"/>
      <c r="E388" s="112"/>
      <c r="F388" s="112"/>
      <c r="G388" s="112"/>
      <c r="H388" s="112"/>
      <c r="I388" s="112"/>
    </row>
    <row r="389" spans="1:9" x14ac:dyDescent="0.2">
      <c r="A389" s="3" t="s">
        <v>117</v>
      </c>
      <c r="B389" s="116"/>
      <c r="C389" s="116"/>
      <c r="D389" s="116"/>
      <c r="E389" s="113" t="str">
        <f>IFERROR(E391*E392/365,"")</f>
        <v/>
      </c>
      <c r="F389" s="113" t="str">
        <f t="shared" ref="F389:I389" si="128">IFERROR(F391*F392/365,"")</f>
        <v/>
      </c>
      <c r="G389" s="113" t="str">
        <f t="shared" si="128"/>
        <v/>
      </c>
      <c r="H389" s="113" t="str">
        <f t="shared" si="128"/>
        <v/>
      </c>
      <c r="I389" s="113" t="str">
        <f t="shared" si="128"/>
        <v/>
      </c>
    </row>
    <row r="390" spans="1:9" x14ac:dyDescent="0.2">
      <c r="A390" s="3" t="s">
        <v>67</v>
      </c>
      <c r="B390" s="113">
        <f>B389</f>
        <v>0</v>
      </c>
      <c r="C390" s="113">
        <f>(C389+B389)/2</f>
        <v>0</v>
      </c>
      <c r="D390" s="113">
        <f t="shared" ref="D390" si="129">(D389+C389)/2</f>
        <v>0</v>
      </c>
      <c r="E390" s="113"/>
      <c r="F390" s="113"/>
      <c r="G390" s="113"/>
      <c r="H390" s="113"/>
      <c r="I390" s="113"/>
    </row>
    <row r="391" spans="1:9" x14ac:dyDescent="0.2">
      <c r="A391" s="3" t="s">
        <v>26</v>
      </c>
      <c r="B391" s="116"/>
      <c r="C391" s="116"/>
      <c r="D391" s="116"/>
      <c r="E391" s="113">
        <f>$B5</f>
        <v>0</v>
      </c>
      <c r="F391" s="113">
        <f>$B5</f>
        <v>0</v>
      </c>
      <c r="G391" s="113">
        <f>$B5</f>
        <v>0</v>
      </c>
      <c r="H391" s="113">
        <f>$B5</f>
        <v>0</v>
      </c>
      <c r="I391" s="113">
        <f>$B5</f>
        <v>0</v>
      </c>
    </row>
    <row r="392" spans="1:9" x14ac:dyDescent="0.2">
      <c r="A392" s="3" t="s">
        <v>118</v>
      </c>
      <c r="B392" s="113" t="str">
        <f>IFERROR((B390/(1+$B$379)/B391)*365,"")</f>
        <v/>
      </c>
      <c r="C392" s="113" t="str">
        <f>IFERROR((C390/(1+$B$379)/C391)*365,"")</f>
        <v/>
      </c>
      <c r="D392" s="113" t="str">
        <f>IFERROR((D390/(1+$B$379)/D391)*365,"")</f>
        <v/>
      </c>
      <c r="E392" s="113" t="str">
        <f>D392</f>
        <v/>
      </c>
      <c r="F392" s="113" t="str">
        <f>E392</f>
        <v/>
      </c>
      <c r="G392" s="113" t="str">
        <f>F392</f>
        <v/>
      </c>
      <c r="H392" s="113" t="str">
        <f t="shared" ref="H392:I392" si="130">G392</f>
        <v/>
      </c>
      <c r="I392" s="113" t="str">
        <f t="shared" si="130"/>
        <v/>
      </c>
    </row>
    <row r="393" spans="1:9" x14ac:dyDescent="0.2">
      <c r="A393" s="3"/>
      <c r="B393" s="113"/>
      <c r="C393" s="113"/>
      <c r="D393" s="113"/>
      <c r="E393" s="113"/>
      <c r="F393" s="113"/>
      <c r="G393" s="113"/>
      <c r="H393" s="113"/>
      <c r="I393" s="113"/>
    </row>
    <row r="394" spans="1:9" x14ac:dyDescent="0.2">
      <c r="A394" s="3" t="s">
        <v>119</v>
      </c>
      <c r="B394" s="116"/>
      <c r="C394" s="116"/>
      <c r="D394" s="116"/>
      <c r="E394" s="113" t="str">
        <f>IFERROR(E396*E397/365,"")</f>
        <v/>
      </c>
      <c r="F394" s="113" t="str">
        <f t="shared" ref="F394:I394" si="131">IFERROR(F396*F397/365,"")</f>
        <v/>
      </c>
      <c r="G394" s="113" t="str">
        <f t="shared" si="131"/>
        <v/>
      </c>
      <c r="H394" s="113" t="str">
        <f t="shared" si="131"/>
        <v/>
      </c>
      <c r="I394" s="113" t="str">
        <f t="shared" si="131"/>
        <v/>
      </c>
    </row>
    <row r="395" spans="1:9" x14ac:dyDescent="0.2">
      <c r="A395" s="3" t="s">
        <v>67</v>
      </c>
      <c r="B395" s="113">
        <f>B394</f>
        <v>0</v>
      </c>
      <c r="C395" s="113">
        <f>(C394+B394)/2</f>
        <v>0</v>
      </c>
      <c r="D395" s="113">
        <f t="shared" ref="D395" si="132">(D394+C394)/2</f>
        <v>0</v>
      </c>
      <c r="E395" s="113"/>
      <c r="F395" s="113"/>
      <c r="G395" s="113"/>
      <c r="H395" s="113"/>
      <c r="I395" s="113"/>
    </row>
    <row r="396" spans="1:9" x14ac:dyDescent="0.2">
      <c r="A396" s="3" t="s">
        <v>5</v>
      </c>
      <c r="B396" s="116"/>
      <c r="C396" s="116"/>
      <c r="D396" s="116"/>
      <c r="E396" s="113">
        <f>B$7</f>
        <v>0</v>
      </c>
      <c r="F396" s="113">
        <f>F224</f>
        <v>0</v>
      </c>
      <c r="G396" s="113">
        <f>G224</f>
        <v>0</v>
      </c>
      <c r="H396" s="113">
        <f>H224</f>
        <v>0</v>
      </c>
      <c r="I396" s="113">
        <f>I224</f>
        <v>0</v>
      </c>
    </row>
    <row r="397" spans="1:9" x14ac:dyDescent="0.2">
      <c r="A397" s="3" t="s">
        <v>120</v>
      </c>
      <c r="B397" s="113" t="str">
        <f>IFERROR((B395/(1+$L$195)/B396)*365,"")</f>
        <v/>
      </c>
      <c r="C397" s="113" t="str">
        <f t="shared" ref="C397:D397" si="133">IFERROR((C395/(1+$L$195)/C396)*365,"")</f>
        <v/>
      </c>
      <c r="D397" s="113" t="str">
        <f t="shared" si="133"/>
        <v/>
      </c>
      <c r="E397" s="113" t="str">
        <f>D397</f>
        <v/>
      </c>
      <c r="F397" s="113" t="str">
        <f>E397</f>
        <v/>
      </c>
      <c r="G397" s="113" t="str">
        <f>F397</f>
        <v/>
      </c>
      <c r="H397" s="113" t="str">
        <f t="shared" ref="H397:I397" si="134">G397</f>
        <v/>
      </c>
      <c r="I397" s="113" t="str">
        <f t="shared" si="134"/>
        <v/>
      </c>
    </row>
    <row r="398" spans="1:9" x14ac:dyDescent="0.2">
      <c r="A398" s="3"/>
      <c r="B398" s="113"/>
      <c r="C398" s="113"/>
      <c r="D398" s="113"/>
      <c r="E398" s="113"/>
      <c r="F398" s="113"/>
      <c r="G398" s="113"/>
      <c r="H398" s="113"/>
      <c r="I398" s="113"/>
    </row>
    <row r="399" spans="1:9" x14ac:dyDescent="0.2">
      <c r="A399" s="3" t="s">
        <v>121</v>
      </c>
      <c r="B399" s="116"/>
      <c r="C399" s="116"/>
      <c r="D399" s="116"/>
      <c r="E399" s="113" t="str">
        <f>IFERROR(E401*E402/365,"")</f>
        <v/>
      </c>
      <c r="F399" s="113" t="str">
        <f t="shared" ref="F399:I399" si="135">IFERROR(F401*F402/365,"")</f>
        <v/>
      </c>
      <c r="G399" s="113" t="str">
        <f t="shared" si="135"/>
        <v/>
      </c>
      <c r="H399" s="113" t="str">
        <f t="shared" si="135"/>
        <v/>
      </c>
      <c r="I399" s="113" t="str">
        <f t="shared" si="135"/>
        <v/>
      </c>
    </row>
    <row r="400" spans="1:9" x14ac:dyDescent="0.2">
      <c r="A400" s="3" t="s">
        <v>67</v>
      </c>
      <c r="B400" s="113">
        <f>B399</f>
        <v>0</v>
      </c>
      <c r="C400" s="113">
        <f>(C399+B399)/2</f>
        <v>0</v>
      </c>
      <c r="D400" s="113">
        <f t="shared" ref="D400" si="136">(D399+C399)/2</f>
        <v>0</v>
      </c>
      <c r="E400" s="113"/>
      <c r="F400" s="113"/>
      <c r="G400" s="113"/>
      <c r="H400" s="113"/>
      <c r="I400" s="113"/>
    </row>
    <row r="401" spans="1:9" x14ac:dyDescent="0.2">
      <c r="A401" s="3" t="s">
        <v>5</v>
      </c>
      <c r="B401" s="116"/>
      <c r="C401" s="116"/>
      <c r="D401" s="116"/>
      <c r="E401" s="113">
        <f>B$7</f>
        <v>0</v>
      </c>
      <c r="F401" s="113">
        <f>F229</f>
        <v>0</v>
      </c>
      <c r="G401" s="113">
        <f>G229</f>
        <v>0</v>
      </c>
      <c r="H401" s="113">
        <f>H229</f>
        <v>0</v>
      </c>
      <c r="I401" s="113">
        <f>I229</f>
        <v>0</v>
      </c>
    </row>
    <row r="402" spans="1:9" x14ac:dyDescent="0.2">
      <c r="A402" s="5" t="s">
        <v>122</v>
      </c>
      <c r="B402" s="113" t="str">
        <f>IFERROR((B400/B401)*365,"")</f>
        <v/>
      </c>
      <c r="C402" s="113" t="str">
        <f t="shared" ref="C402:I402" si="137">IFERROR((C400/C401)*365,"")</f>
        <v/>
      </c>
      <c r="D402" s="113" t="str">
        <f t="shared" si="137"/>
        <v/>
      </c>
      <c r="E402" s="114" t="str">
        <f t="shared" si="137"/>
        <v/>
      </c>
      <c r="F402" s="114" t="str">
        <f t="shared" si="137"/>
        <v/>
      </c>
      <c r="G402" s="114" t="str">
        <f t="shared" si="137"/>
        <v/>
      </c>
      <c r="H402" s="114" t="str">
        <f t="shared" si="137"/>
        <v/>
      </c>
      <c r="I402" s="114" t="str">
        <f t="shared" si="137"/>
        <v/>
      </c>
    </row>
    <row r="403" spans="1:9" x14ac:dyDescent="0.2">
      <c r="A403" s="108" t="s">
        <v>144</v>
      </c>
      <c r="B403" s="112">
        <f>IFERROR(B389-B394+B399,"")</f>
        <v>0</v>
      </c>
      <c r="C403" s="112">
        <f t="shared" ref="C403:I403" si="138">IFERROR(C389-C394+C399,"")</f>
        <v>0</v>
      </c>
      <c r="D403" s="112">
        <f t="shared" si="138"/>
        <v>0</v>
      </c>
      <c r="E403" s="112" t="str">
        <f t="shared" si="138"/>
        <v/>
      </c>
      <c r="F403" s="112" t="str">
        <f t="shared" si="138"/>
        <v/>
      </c>
      <c r="G403" s="112" t="str">
        <f t="shared" si="138"/>
        <v/>
      </c>
      <c r="H403" s="112" t="str">
        <f t="shared" si="138"/>
        <v/>
      </c>
      <c r="I403" s="112" t="str">
        <f t="shared" si="138"/>
        <v/>
      </c>
    </row>
    <row r="404" spans="1:9" x14ac:dyDescent="0.2">
      <c r="A404" s="12" t="s">
        <v>123</v>
      </c>
      <c r="B404" s="115"/>
      <c r="C404" s="115">
        <f>IFERROR(-(C403-B403),"")</f>
        <v>0</v>
      </c>
      <c r="D404" s="115">
        <f t="shared" ref="D404:I404" si="139">IFERROR(-(D403-C403),"")</f>
        <v>0</v>
      </c>
      <c r="E404" s="115" t="str">
        <f t="shared" si="139"/>
        <v/>
      </c>
      <c r="F404" s="115" t="str">
        <f t="shared" si="139"/>
        <v/>
      </c>
      <c r="G404" s="115" t="str">
        <f t="shared" si="139"/>
        <v/>
      </c>
      <c r="H404" s="115" t="str">
        <f t="shared" si="139"/>
        <v/>
      </c>
      <c r="I404" s="115" t="str">
        <f t="shared" si="139"/>
        <v/>
      </c>
    </row>
    <row r="405" spans="1:9" x14ac:dyDescent="0.2">
      <c r="A405" s="88" t="s">
        <v>12</v>
      </c>
      <c r="B405" s="120"/>
      <c r="C405" s="120" t="str">
        <f t="shared" ref="C405:I405" si="140">IFERROR(C404/C$391,"")</f>
        <v/>
      </c>
      <c r="D405" s="120" t="str">
        <f t="shared" si="140"/>
        <v/>
      </c>
      <c r="E405" s="120" t="str">
        <f t="shared" si="140"/>
        <v/>
      </c>
      <c r="F405" s="120" t="str">
        <f t="shared" si="140"/>
        <v/>
      </c>
      <c r="G405" s="120" t="str">
        <f t="shared" si="140"/>
        <v/>
      </c>
      <c r="H405" s="120" t="str">
        <f t="shared" si="140"/>
        <v/>
      </c>
      <c r="I405" s="120" t="str">
        <f t="shared" si="140"/>
        <v/>
      </c>
    </row>
    <row r="406" spans="1:9" x14ac:dyDescent="0.2"/>
    <row r="407" spans="1:9" x14ac:dyDescent="0.2"/>
    <row r="408" spans="1:9" ht="21" x14ac:dyDescent="0.25">
      <c r="A408" s="22" t="s">
        <v>130</v>
      </c>
      <c r="B408" s="22"/>
      <c r="C408" s="22"/>
      <c r="D408" s="22"/>
      <c r="E408" s="22"/>
      <c r="F408" s="22"/>
    </row>
    <row r="409" spans="1:9" x14ac:dyDescent="0.2"/>
    <row r="410" spans="1:9" x14ac:dyDescent="0.2">
      <c r="A410" s="85" t="str">
        <f>$B$66</f>
        <v>USD, thousands</v>
      </c>
      <c r="B410" s="46" t="str">
        <f>B$4</f>
        <v>Year 1</v>
      </c>
      <c r="C410" s="46" t="str">
        <f t="shared" ref="C410:F410" si="141">C$4</f>
        <v>Year 2</v>
      </c>
      <c r="D410" s="46" t="str">
        <f t="shared" si="141"/>
        <v>Year 3</v>
      </c>
      <c r="E410" s="46" t="str">
        <f t="shared" si="141"/>
        <v>Year 4</v>
      </c>
      <c r="F410" s="46" t="str">
        <f t="shared" si="141"/>
        <v>Year 5</v>
      </c>
    </row>
    <row r="411" spans="1:9" x14ac:dyDescent="0.2">
      <c r="A411" s="47" t="s">
        <v>26</v>
      </c>
      <c r="B411" s="112">
        <f>B$5</f>
        <v>0</v>
      </c>
      <c r="C411" s="112">
        <f t="shared" ref="C411:F411" si="142">C$5</f>
        <v>0</v>
      </c>
      <c r="D411" s="112">
        <f t="shared" si="142"/>
        <v>0</v>
      </c>
      <c r="E411" s="112">
        <f t="shared" si="142"/>
        <v>0</v>
      </c>
      <c r="F411" s="112">
        <f t="shared" si="142"/>
        <v>0</v>
      </c>
    </row>
    <row r="412" spans="1:9" x14ac:dyDescent="0.2">
      <c r="A412" s="11" t="s">
        <v>131</v>
      </c>
      <c r="B412" s="110">
        <f>$B$380</f>
        <v>0</v>
      </c>
      <c r="C412" s="110">
        <f>$B$380</f>
        <v>0</v>
      </c>
      <c r="D412" s="110">
        <f>$B$380</f>
        <v>0</v>
      </c>
      <c r="E412" s="110">
        <f>$B$380</f>
        <v>0</v>
      </c>
      <c r="F412" s="110">
        <f>$B$380</f>
        <v>0</v>
      </c>
    </row>
    <row r="413" spans="1:9" x14ac:dyDescent="0.2">
      <c r="A413" s="12" t="s">
        <v>145</v>
      </c>
      <c r="B413" s="109">
        <f>-B411*B412</f>
        <v>0</v>
      </c>
      <c r="C413" s="109">
        <f t="shared" ref="C413:F413" si="143">-C411*C412</f>
        <v>0</v>
      </c>
      <c r="D413" s="109">
        <f t="shared" si="143"/>
        <v>0</v>
      </c>
      <c r="E413" s="109">
        <f t="shared" si="143"/>
        <v>0</v>
      </c>
      <c r="F413" s="109">
        <f t="shared" si="143"/>
        <v>0</v>
      </c>
    </row>
    <row r="414" spans="1:9" x14ac:dyDescent="0.2">
      <c r="A414" s="88" t="s">
        <v>12</v>
      </c>
      <c r="B414" s="127" t="str">
        <f>IFERROR(B413/B$129,"")</f>
        <v/>
      </c>
      <c r="C414" s="127" t="str">
        <f t="shared" ref="C414:F414" si="144">IFERROR(C413/C$129,"")</f>
        <v/>
      </c>
      <c r="D414" s="127" t="str">
        <f t="shared" si="144"/>
        <v/>
      </c>
      <c r="E414" s="127" t="str">
        <f t="shared" si="144"/>
        <v/>
      </c>
      <c r="F414" s="127" t="str">
        <f t="shared" si="144"/>
        <v/>
      </c>
    </row>
    <row r="415" spans="1:9" x14ac:dyDescent="0.2"/>
    <row r="416" spans="1:9" x14ac:dyDescent="0.2"/>
    <row r="417" spans="1:9" ht="21" x14ac:dyDescent="0.25">
      <c r="A417" s="22" t="s">
        <v>132</v>
      </c>
      <c r="B417" s="22"/>
      <c r="C417" s="22"/>
      <c r="D417" s="22"/>
      <c r="E417" s="22"/>
      <c r="F417" s="22"/>
    </row>
    <row r="418" spans="1:9" x14ac:dyDescent="0.2"/>
    <row r="419" spans="1:9" x14ac:dyDescent="0.2">
      <c r="A419" s="85" t="str">
        <f>$B$66</f>
        <v>USD, thousands</v>
      </c>
      <c r="B419" s="46" t="str">
        <f>B$4</f>
        <v>Year 1</v>
      </c>
      <c r="C419" s="46" t="str">
        <f t="shared" ref="C419:F419" si="145">C$4</f>
        <v>Year 2</v>
      </c>
      <c r="D419" s="46" t="str">
        <f t="shared" si="145"/>
        <v>Year 3</v>
      </c>
      <c r="E419" s="46" t="str">
        <f t="shared" si="145"/>
        <v>Year 4</v>
      </c>
      <c r="F419" s="46" t="str">
        <f t="shared" si="145"/>
        <v>Year 5</v>
      </c>
    </row>
    <row r="420" spans="1:9" x14ac:dyDescent="0.2">
      <c r="A420" s="12" t="s">
        <v>56</v>
      </c>
      <c r="B420" s="109" t="str">
        <f>IF($B$378=$I$326,E404,B413)</f>
        <v/>
      </c>
      <c r="C420" s="109" t="str">
        <f>IF($B$378=$I$326,F404,C413)</f>
        <v/>
      </c>
      <c r="D420" s="109" t="str">
        <f>IF($B$378=$I$326,G404,D413)</f>
        <v/>
      </c>
      <c r="E420" s="109" t="str">
        <f>IF($B$378=$I$326,H404,E413)</f>
        <v/>
      </c>
      <c r="F420" s="109" t="str">
        <f>IF($B$378=$I$326,I404,F413)</f>
        <v/>
      </c>
    </row>
    <row r="421" spans="1:9" x14ac:dyDescent="0.2">
      <c r="A421" s="88" t="s">
        <v>12</v>
      </c>
      <c r="B421" s="127" t="str">
        <f>IFERROR(B420/B$129,"")</f>
        <v/>
      </c>
      <c r="C421" s="127" t="str">
        <f t="shared" ref="C421" si="146">IFERROR(C420/C$129,"")</f>
        <v/>
      </c>
      <c r="D421" s="127" t="str">
        <f t="shared" ref="D421" si="147">IFERROR(D420/D$129,"")</f>
        <v/>
      </c>
      <c r="E421" s="127" t="str">
        <f t="shared" ref="E421" si="148">IFERROR(E420/E$129,"")</f>
        <v/>
      </c>
      <c r="F421" s="127" t="str">
        <f t="shared" ref="F421" si="149">IFERROR(F420/F$129,"")</f>
        <v/>
      </c>
    </row>
    <row r="422" spans="1:9" x14ac:dyDescent="0.2"/>
    <row r="423" spans="1:9" x14ac:dyDescent="0.2"/>
    <row r="424" spans="1:9" ht="24" x14ac:dyDescent="0.3">
      <c r="A424" s="1" t="s">
        <v>149</v>
      </c>
      <c r="B424" s="1"/>
      <c r="C424" s="1"/>
      <c r="D424" s="1"/>
      <c r="E424" s="1"/>
      <c r="F424" s="1"/>
      <c r="G424" s="1"/>
      <c r="H424" s="1"/>
      <c r="I424" s="1"/>
    </row>
    <row r="425" spans="1:9" x14ac:dyDescent="0.2"/>
    <row r="426" spans="1:9" x14ac:dyDescent="0.2"/>
    <row r="427" spans="1:9" x14ac:dyDescent="0.2"/>
    <row r="428" spans="1:9" x14ac:dyDescent="0.2"/>
    <row r="429" spans="1:9" x14ac:dyDescent="0.2"/>
    <row r="430" spans="1:9" x14ac:dyDescent="0.2"/>
    <row r="431" spans="1:9" x14ac:dyDescent="0.2"/>
    <row r="432" spans="1:9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</sheetData>
  <mergeCells count="2">
    <mergeCell ref="G56:G60"/>
    <mergeCell ref="I54:M54"/>
  </mergeCells>
  <phoneticPr fontId="12" type="noConversion"/>
  <conditionalFormatting sqref="I56:M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disablePrompts="1" count="2">
    <dataValidation type="list" allowBlank="1" showInputMessage="1" showErrorMessage="1" sqref="B91" xr:uid="{801E2379-E66D-F347-841D-B65FE8594E60}">
      <formula1>$T$87:$U$87</formula1>
    </dataValidation>
    <dataValidation type="list" allowBlank="1" showInputMessage="1" showErrorMessage="1" sqref="B378 B330" xr:uid="{F49F616E-6394-4541-83E3-18975B563FE6}">
      <formula1>$I$326:$I$327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B46:F47 B63:E63 M63:Q63 B9:F9 I46:U47 G42:H43 G46:H49 G9:H11 H28:H29 H33 G26:H27 G22:H22 B14:F18 H40 H38 G34:H35 H36 H23 H12:H19 B42:F42 H44:H45 B20:H20 G25:H25 B24:G24 B25:F25" formula="1"/>
    <ignoredError sqref="B2:F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BEA2-944A-2C4A-A86D-CD01F033F6DD}">
  <dimension ref="A2:O30"/>
  <sheetViews>
    <sheetView showGridLines="0" workbookViewId="0">
      <selection activeCell="C11" sqref="C11"/>
    </sheetView>
  </sheetViews>
  <sheetFormatPr baseColWidth="10" defaultColWidth="0" defaultRowHeight="16" x14ac:dyDescent="0.2"/>
  <cols>
    <col min="1" max="1" width="24.5" customWidth="1"/>
    <col min="2" max="2" width="10" customWidth="1"/>
    <col min="3" max="3" width="11.5" customWidth="1"/>
    <col min="4" max="4" width="59.83203125" bestFit="1" customWidth="1"/>
    <col min="5" max="9" width="10.83203125" customWidth="1"/>
    <col min="10" max="10" width="12.6640625" customWidth="1"/>
    <col min="11" max="11" width="13.83203125" customWidth="1"/>
    <col min="12" max="15" width="10.83203125" customWidth="1"/>
    <col min="16" max="16384" width="10.83203125" hidden="1"/>
  </cols>
  <sheetData>
    <row r="2" spans="1:4" ht="24" x14ac:dyDescent="0.3">
      <c r="A2" s="1" t="s">
        <v>115</v>
      </c>
      <c r="B2" s="1"/>
      <c r="C2" s="1"/>
      <c r="D2" s="1"/>
    </row>
    <row r="4" spans="1:4" x14ac:dyDescent="0.2">
      <c r="A4" s="46" t="s">
        <v>30</v>
      </c>
      <c r="B4" s="46" t="s">
        <v>40</v>
      </c>
      <c r="C4" s="46" t="s">
        <v>17</v>
      </c>
      <c r="D4" s="46" t="s">
        <v>31</v>
      </c>
    </row>
    <row r="5" spans="1:4" x14ac:dyDescent="0.2">
      <c r="A5" s="47" t="s">
        <v>97</v>
      </c>
      <c r="B5" s="47" t="s">
        <v>32</v>
      </c>
      <c r="C5" s="56" t="str">
        <f>IFERROR($H$29/($E$29+$H$29),"")</f>
        <v/>
      </c>
      <c r="D5" s="47" t="s">
        <v>28</v>
      </c>
    </row>
    <row r="6" spans="1:4" x14ac:dyDescent="0.2">
      <c r="A6" s="3" t="s">
        <v>98</v>
      </c>
      <c r="B6" s="3" t="s">
        <v>33</v>
      </c>
      <c r="C6" s="56" t="str">
        <f>IFERROR($E$29/($E$29+$H$29),"")</f>
        <v/>
      </c>
      <c r="D6" s="3" t="s">
        <v>28</v>
      </c>
    </row>
    <row r="7" spans="1:4" x14ac:dyDescent="0.2">
      <c r="A7" s="117" t="s">
        <v>96</v>
      </c>
      <c r="B7" s="117" t="s">
        <v>87</v>
      </c>
      <c r="C7" s="95"/>
      <c r="D7" s="3" t="s">
        <v>109</v>
      </c>
    </row>
    <row r="8" spans="1:4" x14ac:dyDescent="0.2">
      <c r="A8" s="3" t="s">
        <v>95</v>
      </c>
      <c r="B8" s="3" t="s">
        <v>38</v>
      </c>
      <c r="C8" s="56" t="str">
        <f>$J$29</f>
        <v/>
      </c>
      <c r="D8" s="3" t="s">
        <v>39</v>
      </c>
    </row>
    <row r="9" spans="1:4" x14ac:dyDescent="0.2">
      <c r="A9" s="3" t="s">
        <v>42</v>
      </c>
      <c r="B9" s="3" t="s">
        <v>34</v>
      </c>
      <c r="C9" s="56" t="str">
        <f>$K$30</f>
        <v/>
      </c>
      <c r="D9" s="3" t="s">
        <v>29</v>
      </c>
    </row>
    <row r="10" spans="1:4" x14ac:dyDescent="0.2">
      <c r="A10" s="3" t="s">
        <v>90</v>
      </c>
      <c r="B10" s="3" t="s">
        <v>35</v>
      </c>
      <c r="C10" s="95"/>
      <c r="D10" s="3" t="s">
        <v>146</v>
      </c>
    </row>
    <row r="11" spans="1:4" x14ac:dyDescent="0.2">
      <c r="A11" s="3" t="s">
        <v>91</v>
      </c>
      <c r="B11" s="3" t="s">
        <v>36</v>
      </c>
      <c r="C11" s="95"/>
      <c r="D11" s="3" t="s">
        <v>110</v>
      </c>
    </row>
    <row r="12" spans="1:4" x14ac:dyDescent="0.2">
      <c r="A12" s="3" t="s">
        <v>93</v>
      </c>
      <c r="B12" s="3" t="s">
        <v>41</v>
      </c>
      <c r="C12" s="95">
        <v>0</v>
      </c>
      <c r="D12" s="17"/>
    </row>
    <row r="13" spans="1:4" x14ac:dyDescent="0.2">
      <c r="A13" s="3" t="s">
        <v>92</v>
      </c>
      <c r="B13" s="3" t="s">
        <v>37</v>
      </c>
      <c r="C13" s="95">
        <v>0</v>
      </c>
      <c r="D13" s="17"/>
    </row>
    <row r="14" spans="1:4" x14ac:dyDescent="0.2">
      <c r="A14" s="27" t="s">
        <v>94</v>
      </c>
      <c r="B14" s="27" t="s">
        <v>86</v>
      </c>
      <c r="C14" s="98" t="str">
        <f>IFERROR(C10+C9*C11+C12+C13,"")</f>
        <v/>
      </c>
      <c r="D14" s="11" t="s">
        <v>89</v>
      </c>
    </row>
    <row r="15" spans="1:4" x14ac:dyDescent="0.2">
      <c r="A15" s="12"/>
      <c r="B15" s="12" t="s">
        <v>27</v>
      </c>
      <c r="C15" s="100" t="str">
        <f>IFERROR((1-$C$8)*$C$7*$C$5+$C$14*$C$6,"")</f>
        <v/>
      </c>
      <c r="D15" s="12" t="s">
        <v>88</v>
      </c>
    </row>
    <row r="18" spans="1:11" ht="24" x14ac:dyDescent="0.3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1:11" ht="51" x14ac:dyDescent="0.2">
      <c r="A20" s="90" t="s">
        <v>99</v>
      </c>
      <c r="B20" s="96" t="s">
        <v>100</v>
      </c>
      <c r="C20" s="96" t="s">
        <v>107</v>
      </c>
      <c r="D20" s="96" t="s">
        <v>101</v>
      </c>
      <c r="E20" s="96" t="s">
        <v>103</v>
      </c>
      <c r="F20" s="96" t="s">
        <v>104</v>
      </c>
      <c r="G20" s="96" t="s">
        <v>105</v>
      </c>
      <c r="H20" s="96" t="s">
        <v>106</v>
      </c>
      <c r="I20" s="96" t="s">
        <v>108</v>
      </c>
      <c r="J20" s="96" t="s">
        <v>112</v>
      </c>
      <c r="K20" s="96" t="s">
        <v>102</v>
      </c>
    </row>
    <row r="21" spans="1:11" x14ac:dyDescent="0.2">
      <c r="A21" s="91"/>
      <c r="B21" s="95"/>
      <c r="C21" s="95"/>
      <c r="D21" s="56" t="str">
        <f>IFERROR(B21/C21,"")</f>
        <v/>
      </c>
      <c r="E21" s="95"/>
      <c r="F21" s="95"/>
      <c r="G21" s="95"/>
      <c r="H21" s="56">
        <f>F21-G21</f>
        <v>0</v>
      </c>
      <c r="I21" s="56" t="str">
        <f>IFERROR(H21/E21,"")</f>
        <v/>
      </c>
      <c r="J21" s="95"/>
      <c r="K21" s="56" t="str">
        <f>IFERROR(B21/(1+(1-$J21)*$I21),"")</f>
        <v/>
      </c>
    </row>
    <row r="22" spans="1:11" x14ac:dyDescent="0.2">
      <c r="A22" s="17"/>
      <c r="B22" s="95"/>
      <c r="C22" s="95"/>
      <c r="D22" s="56" t="str">
        <f t="shared" ref="D22:D28" si="0">IFERROR(B22/C22,"")</f>
        <v/>
      </c>
      <c r="E22" s="95"/>
      <c r="F22" s="95"/>
      <c r="G22" s="95"/>
      <c r="H22" s="56">
        <f t="shared" ref="H22:H28" si="1">F22-G22</f>
        <v>0</v>
      </c>
      <c r="I22" s="56" t="str">
        <f t="shared" ref="I22:I28" si="2">IFERROR(H22/E22,"")</f>
        <v/>
      </c>
      <c r="J22" s="95"/>
      <c r="K22" s="56" t="str">
        <f t="shared" ref="K22:K28" si="3">IFERROR(B22/(1+(1-$J22)*$I22),"")</f>
        <v/>
      </c>
    </row>
    <row r="23" spans="1:11" x14ac:dyDescent="0.2">
      <c r="A23" s="17"/>
      <c r="B23" s="95"/>
      <c r="C23" s="95"/>
      <c r="D23" s="56" t="str">
        <f t="shared" si="0"/>
        <v/>
      </c>
      <c r="E23" s="95"/>
      <c r="F23" s="95"/>
      <c r="G23" s="95"/>
      <c r="H23" s="56">
        <f t="shared" si="1"/>
        <v>0</v>
      </c>
      <c r="I23" s="56" t="str">
        <f t="shared" si="2"/>
        <v/>
      </c>
      <c r="J23" s="95"/>
      <c r="K23" s="56" t="str">
        <f t="shared" si="3"/>
        <v/>
      </c>
    </row>
    <row r="24" spans="1:11" x14ac:dyDescent="0.2">
      <c r="A24" s="17"/>
      <c r="B24" s="95"/>
      <c r="C24" s="95"/>
      <c r="D24" s="56" t="str">
        <f t="shared" si="0"/>
        <v/>
      </c>
      <c r="E24" s="95"/>
      <c r="F24" s="95"/>
      <c r="G24" s="95"/>
      <c r="H24" s="56">
        <f t="shared" si="1"/>
        <v>0</v>
      </c>
      <c r="I24" s="56" t="str">
        <f t="shared" si="2"/>
        <v/>
      </c>
      <c r="J24" s="95"/>
      <c r="K24" s="56" t="str">
        <f t="shared" si="3"/>
        <v/>
      </c>
    </row>
    <row r="25" spans="1:11" x14ac:dyDescent="0.2">
      <c r="A25" s="17"/>
      <c r="B25" s="95"/>
      <c r="C25" s="95"/>
      <c r="D25" s="56" t="str">
        <f t="shared" si="0"/>
        <v/>
      </c>
      <c r="E25" s="95"/>
      <c r="F25" s="95"/>
      <c r="G25" s="95"/>
      <c r="H25" s="56">
        <f t="shared" si="1"/>
        <v>0</v>
      </c>
      <c r="I25" s="56" t="str">
        <f t="shared" si="2"/>
        <v/>
      </c>
      <c r="J25" s="95"/>
      <c r="K25" s="56" t="str">
        <f t="shared" si="3"/>
        <v/>
      </c>
    </row>
    <row r="26" spans="1:11" x14ac:dyDescent="0.2">
      <c r="A26" s="17"/>
      <c r="B26" s="95"/>
      <c r="C26" s="95"/>
      <c r="D26" s="56" t="str">
        <f t="shared" si="0"/>
        <v/>
      </c>
      <c r="E26" s="95"/>
      <c r="F26" s="95"/>
      <c r="G26" s="95"/>
      <c r="H26" s="56">
        <f t="shared" si="1"/>
        <v>0</v>
      </c>
      <c r="I26" s="56" t="str">
        <f t="shared" si="2"/>
        <v/>
      </c>
      <c r="J26" s="95"/>
      <c r="K26" s="56" t="str">
        <f t="shared" si="3"/>
        <v/>
      </c>
    </row>
    <row r="27" spans="1:11" x14ac:dyDescent="0.2">
      <c r="A27" s="17"/>
      <c r="B27" s="95"/>
      <c r="C27" s="95"/>
      <c r="D27" s="56" t="str">
        <f t="shared" si="0"/>
        <v/>
      </c>
      <c r="E27" s="95"/>
      <c r="F27" s="95"/>
      <c r="G27" s="95"/>
      <c r="H27" s="56">
        <f t="shared" si="1"/>
        <v>0</v>
      </c>
      <c r="I27" s="56" t="str">
        <f t="shared" si="2"/>
        <v/>
      </c>
      <c r="J27" s="95"/>
      <c r="K27" s="56" t="str">
        <f t="shared" si="3"/>
        <v/>
      </c>
    </row>
    <row r="28" spans="1:11" x14ac:dyDescent="0.2">
      <c r="A28" s="23"/>
      <c r="B28" s="97"/>
      <c r="C28" s="97"/>
      <c r="D28" s="98" t="str">
        <f t="shared" si="0"/>
        <v/>
      </c>
      <c r="E28" s="97"/>
      <c r="F28" s="97"/>
      <c r="G28" s="97"/>
      <c r="H28" s="98">
        <f t="shared" si="1"/>
        <v>0</v>
      </c>
      <c r="I28" s="98" t="str">
        <f t="shared" si="2"/>
        <v/>
      </c>
      <c r="J28" s="97"/>
      <c r="K28" s="98" t="str">
        <f t="shared" si="3"/>
        <v/>
      </c>
    </row>
    <row r="29" spans="1:11" x14ac:dyDescent="0.2">
      <c r="A29" s="7" t="s">
        <v>67</v>
      </c>
      <c r="B29" s="99" t="str">
        <f>IFERROR(AVERAGE(B21:B28),"")</f>
        <v/>
      </c>
      <c r="C29" s="99" t="str">
        <f>IFERROR(AVERAGE(C21:C28),"")</f>
        <v/>
      </c>
      <c r="D29" s="99" t="str">
        <f t="shared" ref="D29:H29" si="4">IFERROR(AVERAGE(D21:D28),"")</f>
        <v/>
      </c>
      <c r="E29" s="99" t="str">
        <f t="shared" si="4"/>
        <v/>
      </c>
      <c r="F29" s="99" t="str">
        <f t="shared" si="4"/>
        <v/>
      </c>
      <c r="G29" s="99" t="str">
        <f t="shared" si="4"/>
        <v/>
      </c>
      <c r="H29" s="99">
        <f t="shared" si="4"/>
        <v>0</v>
      </c>
      <c r="I29" s="99" t="str">
        <f t="shared" ref="I29" si="5">IFERROR(AVERAGE(I21:I28),"")</f>
        <v/>
      </c>
      <c r="J29" s="99" t="str">
        <f t="shared" ref="J29" si="6">IFERROR(AVERAGE(J21:J28),"")</f>
        <v/>
      </c>
      <c r="K29" s="99" t="str">
        <f t="shared" ref="K29" si="7">IFERROR(AVERAGE(K21:K28),"")</f>
        <v/>
      </c>
    </row>
    <row r="30" spans="1:11" x14ac:dyDescent="0.2">
      <c r="A30" s="7" t="s">
        <v>111</v>
      </c>
      <c r="B30" s="99"/>
      <c r="C30" s="99"/>
      <c r="D30" s="99"/>
      <c r="E30" s="99"/>
      <c r="F30" s="99"/>
      <c r="G30" s="99"/>
      <c r="H30" s="99"/>
      <c r="I30" s="99"/>
      <c r="J30" s="99"/>
      <c r="K30" s="99" t="str">
        <f>IFERROR(AVERAGEIF($D$21:$D$28,"&gt;1.96",$K$21:$K$28),"")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P&amp;L Model</vt:lpstr>
      <vt:lpstr>WACC</vt:lpstr>
      <vt:lpstr>G</vt:lpstr>
      <vt:lpstr>'P&amp;L Model'!Print_Area</vt:lpstr>
      <vt:lpstr>WACC</vt:lpstr>
    </vt:vector>
  </TitlesOfParts>
  <Manager/>
  <Company>pickel.io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Valuation Template</dc:title>
  <dc:subject/>
  <dc:creator>Tom Pickel</dc:creator>
  <cp:keywords>Tom Pickel, pickel.io</cp:keywords>
  <dc:description/>
  <cp:lastModifiedBy>Tom Pickel | www.pickel.io</cp:lastModifiedBy>
  <dcterms:created xsi:type="dcterms:W3CDTF">2023-06-26T09:06:30Z</dcterms:created>
  <dcterms:modified xsi:type="dcterms:W3CDTF">2024-01-02T12:33:54Z</dcterms:modified>
  <cp:category/>
</cp:coreProperties>
</file>